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900" activeTab="4"/>
  </bookViews>
  <sheets>
    <sheet name="YEAR 1" sheetId="1" r:id="rId1"/>
    <sheet name="YEAR 2" sheetId="2" r:id="rId2"/>
    <sheet name="YEAR 3" sheetId="3" r:id="rId3"/>
    <sheet name="YEAR 4" sheetId="4" r:id="rId4"/>
    <sheet name="YEAR 5" sheetId="5" r:id="rId5"/>
    <sheet name="Budget Summary" sheetId="6" r:id="rId6"/>
  </sheets>
  <definedNames>
    <definedName name="_xlnm.Print_Area" localSheetId="5">'Budget Summary'!$A$3:$R$344</definedName>
    <definedName name="_xlnm.Print_Area" localSheetId="0">'YEAR 1'!$A$1:$V$184</definedName>
    <definedName name="_xlnm.Print_Area" localSheetId="1">'YEAR 2'!$A$1:$V$181</definedName>
    <definedName name="_xlnm.Print_Area" localSheetId="2">'YEAR 3'!$A$1:$V$181</definedName>
    <definedName name="_xlnm.Print_Area" localSheetId="3">'YEAR 4'!$A$1:$V$181</definedName>
    <definedName name="_xlnm.Print_Area" localSheetId="4">'YEAR 5'!$A$1:$V$181</definedName>
  </definedNames>
  <calcPr fullCalcOnLoad="1"/>
</workbook>
</file>

<file path=xl/sharedStrings.xml><?xml version="1.0" encoding="utf-8"?>
<sst xmlns="http://schemas.openxmlformats.org/spreadsheetml/2006/main" count="1389" uniqueCount="202">
  <si>
    <t>Name</t>
  </si>
  <si>
    <t>Year 1</t>
  </si>
  <si>
    <t>Travel</t>
  </si>
  <si>
    <t>Other</t>
  </si>
  <si>
    <t>Senior Personnel</t>
  </si>
  <si>
    <t>Post Doctoral Associates</t>
  </si>
  <si>
    <t>Graduate Students</t>
  </si>
  <si>
    <t># of Personnel</t>
  </si>
  <si>
    <t>Type of Personnel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</si>
  <si>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</si>
  <si>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</si>
  <si>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</si>
  <si>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</si>
  <si>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</si>
  <si>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</si>
  <si>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</si>
  <si>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</si>
  <si>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</si>
  <si>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</si>
  <si>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Monthly Salary</t>
  </si>
  <si>
    <t>(11)</t>
  </si>
  <si>
    <t>Funds Requested (Person 1)</t>
  </si>
  <si>
    <t>Undergraduate Students (&lt; 6 hours)</t>
  </si>
  <si>
    <t>Other, Classified</t>
  </si>
  <si>
    <t>Other, Unclassified</t>
  </si>
  <si>
    <t>Foreign</t>
  </si>
  <si>
    <t>Stipends</t>
  </si>
  <si>
    <t>Subsistence</t>
  </si>
  <si>
    <t>Materials and Supplies</t>
  </si>
  <si>
    <t>Publication Costs/Documentation/Dissemination</t>
  </si>
  <si>
    <t>Consultant Services</t>
  </si>
  <si>
    <t>Computer Services</t>
  </si>
  <si>
    <t>Year 2</t>
  </si>
  <si>
    <t>RATE (%)</t>
  </si>
  <si>
    <t>Tuition</t>
  </si>
  <si>
    <t>Proposed Amount</t>
  </si>
  <si>
    <t>Year 1:</t>
  </si>
  <si>
    <t>Year 2:</t>
  </si>
  <si>
    <t>BRIEF Explanation of Cost Sharing Amount</t>
  </si>
  <si>
    <t>Kansas State University</t>
  </si>
  <si>
    <t>Requested    Person 1</t>
  </si>
  <si>
    <t>Requested    Person 2</t>
  </si>
  <si>
    <t>Requested    Person 3</t>
  </si>
  <si>
    <t>Requested    Person 4</t>
  </si>
  <si>
    <r>
      <t>Percentage</t>
    </r>
    <r>
      <rPr>
        <b/>
        <sz val="10"/>
        <color indexed="10"/>
        <rFont val="Arial"/>
        <family val="2"/>
      </rPr>
      <t>*</t>
    </r>
  </si>
  <si>
    <t>Secretarial - Clerical, Classified (if charged directly)</t>
  </si>
  <si>
    <t>Secretarial - Clerical, Unclassified (if charged directly)</t>
  </si>
  <si>
    <t>Item Description</t>
  </si>
  <si>
    <r>
      <t>SubAwards</t>
    </r>
    <r>
      <rPr>
        <sz val="10"/>
        <color indexed="62"/>
        <rFont val="Arial"/>
        <family val="2"/>
      </rPr>
      <t>*</t>
    </r>
    <r>
      <rPr>
        <sz val="10"/>
        <rFont val="Arial"/>
        <family val="0"/>
      </rPr>
      <t xml:space="preserve">  (</t>
    </r>
    <r>
      <rPr>
        <sz val="10"/>
        <color indexed="62"/>
        <rFont val="Arial"/>
        <family val="2"/>
      </rPr>
      <t>*Note:  Each SubAward will require a separate budget</t>
    </r>
    <r>
      <rPr>
        <sz val="10"/>
        <rFont val="Arial"/>
        <family val="0"/>
      </rPr>
      <t>)</t>
    </r>
  </si>
  <si>
    <t>TOTAL</t>
  </si>
  <si>
    <t>SUBTOTAL Other Personnel (1-10)</t>
  </si>
  <si>
    <t>SUBTOTAL Fringe Benefits (1-11)</t>
  </si>
  <si>
    <t>SUBTOTAL Equipment (1-10)</t>
  </si>
  <si>
    <t>SUBTOTAL Travel (1-2)</t>
  </si>
  <si>
    <t>SUBTOTAL Participant Support Costs</t>
  </si>
  <si>
    <t>SUBTOTAL Other Direct Costs</t>
  </si>
  <si>
    <t>SUBTOTAL Indirect Costs</t>
  </si>
  <si>
    <t>SUBTOTAL Senior Personnel (1-10)</t>
  </si>
  <si>
    <t>SUBTOTAL Salaries and Wages (A + B + C)</t>
  </si>
  <si>
    <t>Principal Investigator:</t>
  </si>
  <si>
    <t>Project Title:</t>
  </si>
  <si>
    <t>This page will automatically fill based on the information provided on the Budget Worksheet.</t>
  </si>
  <si>
    <t>PRINCIPAL INVESTIGATOR:</t>
  </si>
  <si>
    <t>For PAS Office</t>
  </si>
  <si>
    <t>Date:</t>
  </si>
  <si>
    <t>TITLE:</t>
  </si>
  <si>
    <t>Use Only</t>
  </si>
  <si>
    <t>PP#</t>
  </si>
  <si>
    <t>A.</t>
  </si>
  <si>
    <r>
      <t>Senior Personnel:</t>
    </r>
    <r>
      <rPr>
        <sz val="8"/>
        <rFont val="Arial"/>
        <family val="2"/>
      </rPr>
      <t xml:space="preserve"> PI/PD, Co-Pis, Faculty and Other Senior Associates </t>
    </r>
  </si>
  <si>
    <t>Person-Months</t>
  </si>
  <si>
    <t>Funds Requested</t>
  </si>
  <si>
    <t>CAL</t>
  </si>
  <si>
    <t>ACA</t>
  </si>
  <si>
    <t>SUMR</t>
  </si>
  <si>
    <t>YR 1</t>
  </si>
  <si>
    <t>YR 2</t>
  </si>
  <si>
    <t>YR 3</t>
  </si>
  <si>
    <t>B.</t>
  </si>
  <si>
    <t>Other Personnel</t>
  </si>
  <si>
    <t>Other Professionals, Classified</t>
  </si>
  <si>
    <t>Other Professionals, Unclassified</t>
  </si>
  <si>
    <t>Undergraduate (&gt;=6 hours)</t>
  </si>
  <si>
    <t>Undergraduate (&lt;6 hours)</t>
  </si>
  <si>
    <t>Secretarial - Clerical, Classified</t>
  </si>
  <si>
    <t>Secretarial - Clerical, Unclassified</t>
  </si>
  <si>
    <t>C.  Fringe Benefits (if charged as direct costs)</t>
  </si>
  <si>
    <t>TOTAL SALARIES, WAGES, AND FRINGE BENEFITS (A+B+C)</t>
  </si>
  <si>
    <t>D.</t>
  </si>
  <si>
    <r>
      <t>Equipment</t>
    </r>
    <r>
      <rPr>
        <sz val="10"/>
        <rFont val="Arial"/>
        <family val="0"/>
      </rPr>
      <t xml:space="preserve"> (list item and dollar amount for each exceeding $5,000</t>
    </r>
  </si>
  <si>
    <t>on budget justification page).</t>
  </si>
  <si>
    <t>E.</t>
  </si>
  <si>
    <t>F.</t>
  </si>
  <si>
    <t>G.</t>
  </si>
  <si>
    <t>Other Direct Costs</t>
  </si>
  <si>
    <t>SubAwards (Note:  Each SubAward will require a separate budget)</t>
  </si>
  <si>
    <t>TOTAL OTHER DIRECT COSTS</t>
  </si>
  <si>
    <t>H.</t>
  </si>
  <si>
    <t>TOTAL DIRECT COSTS (A through G)</t>
  </si>
  <si>
    <t>I.</t>
  </si>
  <si>
    <r>
      <t xml:space="preserve">Indirect Costs </t>
    </r>
    <r>
      <rPr>
        <sz val="10"/>
        <rFont val="Arial"/>
        <family val="0"/>
      </rPr>
      <t>(F&amp;A)</t>
    </r>
  </si>
  <si>
    <t>J.</t>
  </si>
  <si>
    <t>TOTAL PROJECT COSTS (H + I)</t>
  </si>
  <si>
    <t>K.</t>
  </si>
  <si>
    <r>
      <t xml:space="preserve">Yearly amounts will automatically calculate based on the % rate entered in the </t>
    </r>
    <r>
      <rPr>
        <b/>
        <sz val="10"/>
        <color indexed="45"/>
        <rFont val="Arial"/>
        <family val="2"/>
      </rPr>
      <t>PINK</t>
    </r>
    <r>
      <rPr>
        <b/>
        <sz val="10"/>
        <rFont val="Arial"/>
        <family val="2"/>
      </rPr>
      <t xml:space="preserve"> cell.  Individual entries may be manually changed if necessary.</t>
    </r>
  </si>
  <si>
    <t>Other Personnel (Classified = Staff; Unclassified = Faculty)</t>
  </si>
  <si>
    <t>C.</t>
  </si>
  <si>
    <t>Fringe Benefits</t>
  </si>
  <si>
    <t xml:space="preserve">D.  </t>
  </si>
  <si>
    <t>Equipment  (List Item and Dollar Amount for EACH Item Exceeding $5,000)</t>
  </si>
  <si>
    <t xml:space="preserve">E.  </t>
  </si>
  <si>
    <t xml:space="preserve">F. </t>
  </si>
  <si>
    <t>Participant Support Costs</t>
  </si>
  <si>
    <t xml:space="preserve">G.  </t>
  </si>
  <si>
    <t># of</t>
  </si>
  <si>
    <t>Personnel</t>
  </si>
  <si>
    <t>Months</t>
  </si>
  <si>
    <t># of Participants</t>
  </si>
  <si>
    <t xml:space="preserve">I.  </t>
  </si>
  <si>
    <t>Indirect Costs (F&amp;A)</t>
  </si>
  <si>
    <t xml:space="preserve">H.  </t>
  </si>
  <si>
    <t>Total Direct Costs at KSU (A though G)</t>
  </si>
  <si>
    <t xml:space="preserve">J. </t>
  </si>
  <si>
    <t xml:space="preserve">K. </t>
  </si>
  <si>
    <t xml:space="preserve"> Cost Sharing</t>
  </si>
  <si>
    <r>
      <t>(This section will automatically calculate based on the personnel information provided above.)</t>
    </r>
    <r>
      <rPr>
        <b/>
        <sz val="10"/>
        <color indexed="10"/>
        <rFont val="Arial"/>
        <family val="2"/>
      </rPr>
      <t xml:space="preserve"> *Percentage Rates are STANDARD KSU Rates, please change if non-standard rates are required.</t>
    </r>
  </si>
  <si>
    <t>Job Title</t>
  </si>
  <si>
    <t>If more than 9 items, please provide a total here for remaining equipment and itemize in your budget justification.</t>
  </si>
  <si>
    <t>If desired, type the % Increment Increase Rate Per Year in the PINK cell.</t>
  </si>
  <si>
    <t xml:space="preserve"> (Lists each separately with title, L10 Shows number in brackets)</t>
  </si>
  <si>
    <t>SUM</t>
  </si>
  <si>
    <t>Additional Personnel:</t>
  </si>
  <si>
    <t>Secretarial, Classified (if charged directly)</t>
  </si>
  <si>
    <t>Secretarial, Unclass.      (if charged directly)</t>
  </si>
  <si>
    <t>Undergrad Students (&gt;= 6 hours &amp; &lt;.5 time)</t>
  </si>
  <si>
    <t>Prof., Classified (Tech., Programmer, etc.)</t>
  </si>
  <si>
    <t>Prof., Unclass (Tech., Programmer, etc.)</t>
  </si>
  <si>
    <t>YR4</t>
  </si>
  <si>
    <t>Cost Sharing</t>
  </si>
  <si>
    <t>YR5</t>
  </si>
  <si>
    <t>Other Professionals, Classified (Technician, Programmer, etc.)</t>
  </si>
  <si>
    <t>Other Professionals, Unclassified (Technician, Programmer, etc.)</t>
  </si>
  <si>
    <t>KANSAS STATE UNIVERSITY - BUDGET WORKSHEET</t>
  </si>
  <si>
    <t>YEAR 1</t>
  </si>
  <si>
    <t>How many years are required for this budget?</t>
  </si>
  <si>
    <t>Calendar Month</t>
  </si>
  <si>
    <t>Academic Month</t>
  </si>
  <si>
    <t>Summer Month</t>
  </si>
  <si>
    <t>Salary Base</t>
  </si>
  <si>
    <t>Project TOTAL</t>
  </si>
  <si>
    <t>Project</t>
  </si>
  <si>
    <t xml:space="preserve">BASE Amount               </t>
  </si>
  <si>
    <t>If desired, type the % Increment Increase from Year 1 to Year 2 in the PINK cell.</t>
  </si>
  <si>
    <t>If desired, type the % Increment Increase from Year 2 to Year 3 in the PINK cell.</t>
  </si>
  <si>
    <t>Please Enter the "Item Description" for ALL equipment on this page regardless of which year the "Cost" will actually be entered.</t>
  </si>
  <si>
    <t xml:space="preserve">    Please Enter the "Name(s)" and "Title(s)" of ALL Senior Personnel on this page regardless of which year their Effort will actually be entered.</t>
  </si>
  <si>
    <t>Additional Personnel - Please provide the total amount per year in the column to the right.  Provide detail in your budget justification.</t>
  </si>
  <si>
    <t>If more than 9 senior personnel, please provide the number of remaining people in the orange cell to the left and a total amount per year in the column to the right.  Provide detail in your budget justification.</t>
  </si>
  <si>
    <t>Budget Summary</t>
  </si>
  <si>
    <t>If desired, type the % Increment Increase from Year 3 to Year 4 in the PINK cell.</t>
  </si>
  <si>
    <t>Year 3</t>
  </si>
  <si>
    <t>Funds</t>
  </si>
  <si>
    <t xml:space="preserve"> Total Yearly Costs (H + I)</t>
  </si>
  <si>
    <t>If desired, type the % Increment Increase from Year 4 to Year 5 in the PINK cell.</t>
  </si>
  <si>
    <t>Year 3:</t>
  </si>
  <si>
    <t>Year 4:</t>
  </si>
  <si>
    <t>Year 4</t>
  </si>
  <si>
    <t>Year 5</t>
  </si>
  <si>
    <t>YEAR 5</t>
  </si>
  <si>
    <t>YEAR 4</t>
  </si>
  <si>
    <t>YEAR 3</t>
  </si>
  <si>
    <t>Year 5:</t>
  </si>
  <si>
    <t>YEAR 1 Budget Summary</t>
  </si>
  <si>
    <t>PAS Use Only</t>
  </si>
  <si>
    <t>YEAR 2 Budget Summary</t>
  </si>
  <si>
    <t>YEAR 2</t>
  </si>
  <si>
    <t>YEAR 3 Budget Summary</t>
  </si>
  <si>
    <t>YEAR 4 Budget Summary</t>
  </si>
  <si>
    <t>YEAR 5 Budget Summary</t>
  </si>
  <si>
    <t>Item Cost</t>
  </si>
  <si>
    <t>Total Other Personnel</t>
  </si>
  <si>
    <t>TOTAL YEAR COST (H + I)</t>
  </si>
  <si>
    <t>Undergraduate Students                                                  (&gt;= 6 hours &amp; employed &lt;.5 time)</t>
  </si>
  <si>
    <t>E</t>
  </si>
  <si>
    <t>Total Senior Personnel (1-10)</t>
  </si>
  <si>
    <t>List Indirect Cost Item (such as TDC, MTDC)</t>
  </si>
  <si>
    <t>Participant Costs</t>
  </si>
  <si>
    <t>Domestic (including U.S. Possessions)</t>
  </si>
  <si>
    <t>Domestic (incl. U.S. Possessions)</t>
  </si>
  <si>
    <t>John Doe</t>
  </si>
  <si>
    <t>Principal Investigator</t>
  </si>
  <si>
    <t>James Brown</t>
  </si>
  <si>
    <t>Co-Principle Investigator</t>
  </si>
  <si>
    <t>Linda Stone</t>
  </si>
  <si>
    <t>Key Investigator</t>
  </si>
  <si>
    <t>C0_Principle Investigator</t>
  </si>
  <si>
    <t>Sherry Carter</t>
  </si>
  <si>
    <t>Jacob Allen</t>
  </si>
  <si>
    <t>Spectrol Radiometer LX10</t>
  </si>
  <si>
    <t>visible probe with CCD and polarization optics</t>
  </si>
  <si>
    <t>MTDC-KSU</t>
  </si>
  <si>
    <t>$25,000 times 1 sub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</si>
</sst>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#,##0.0"/>
  </numFmts>
  <fonts count="6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b/>
      <sz val="10"/>
      <color indexed="45"/>
      <name val="Arial"/>
      <family val="2"/>
    </font>
    <font>
      <b/>
      <sz val="12"/>
      <color indexed="61"/>
      <name val="Arial"/>
      <family val="2"/>
    </font>
    <font>
      <b/>
      <u val="single"/>
      <sz val="12"/>
      <color indexed="61"/>
      <name val="Arial"/>
      <family val="2"/>
    </font>
    <font>
      <b/>
      <sz val="10"/>
      <color indexed="48"/>
      <name val="Arial"/>
      <family val="2"/>
    </font>
    <font>
      <u val="single"/>
      <sz val="12"/>
      <color indexed="61"/>
      <name val="Arial"/>
      <family val="2"/>
    </font>
    <font>
      <b/>
      <sz val="9"/>
      <name val="Arial"/>
      <family val="2"/>
    </font>
    <font>
      <b/>
      <sz val="10"/>
      <color indexed="6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>
        <color indexed="44"/>
      </top>
      <bottom style="thick">
        <color indexed="44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44"/>
      </left>
      <right style="thick">
        <color indexed="44"/>
      </right>
      <top style="thick">
        <color indexed="44"/>
      </top>
      <bottom style="thick">
        <color indexed="44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DashDotDot">
        <color indexed="57"/>
      </left>
      <right>
        <color indexed="63"/>
      </right>
      <top style="mediumDashDot">
        <color indexed="57"/>
      </top>
      <bottom style="mediumDashDot">
        <color indexed="57"/>
      </bottom>
    </border>
    <border>
      <left>
        <color indexed="63"/>
      </left>
      <right>
        <color indexed="63"/>
      </right>
      <top style="mediumDashDot">
        <color indexed="57"/>
      </top>
      <bottom style="mediumDashDot">
        <color indexed="57"/>
      </bottom>
    </border>
    <border>
      <left>
        <color indexed="63"/>
      </left>
      <right style="mediumDashDot">
        <color indexed="57"/>
      </right>
      <top style="mediumDashDot">
        <color indexed="57"/>
      </top>
      <bottom style="mediumDashDot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57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wrapText="1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 quotePrefix="1">
      <alignment horizontal="right"/>
    </xf>
    <xf numFmtId="3" fontId="0" fillId="0" borderId="0" xfId="0" applyNumberFormat="1" applyBorder="1" applyAlignment="1">
      <alignment wrapText="1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 quotePrefix="1">
      <alignment horizontal="right"/>
    </xf>
    <xf numFmtId="3" fontId="1" fillId="0" borderId="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vertical="top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0" fillId="33" borderId="0" xfId="0" applyNumberFormat="1" applyFill="1" applyBorder="1" applyAlignment="1">
      <alignment wrapText="1"/>
    </xf>
    <xf numFmtId="3" fontId="0" fillId="33" borderId="11" xfId="0" applyNumberFormat="1" applyFill="1" applyBorder="1" applyAlignment="1">
      <alignment/>
    </xf>
    <xf numFmtId="3" fontId="0" fillId="33" borderId="0" xfId="0" applyNumberFormat="1" applyFill="1" applyBorder="1" applyAlignment="1" quotePrefix="1">
      <alignment horizontal="right"/>
    </xf>
    <xf numFmtId="3" fontId="0" fillId="33" borderId="13" xfId="0" applyNumberFormat="1" applyFill="1" applyBorder="1" applyAlignment="1">
      <alignment wrapText="1"/>
    </xf>
    <xf numFmtId="3" fontId="0" fillId="34" borderId="14" xfId="0" applyNumberForma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33" borderId="0" xfId="0" applyNumberFormat="1" applyFill="1" applyAlignment="1">
      <alignment horizontal="right"/>
    </xf>
    <xf numFmtId="3" fontId="1" fillId="33" borderId="0" xfId="0" applyNumberFormat="1" applyFont="1" applyFill="1" applyAlignment="1">
      <alignment horizontal="center" wrapText="1"/>
    </xf>
    <xf numFmtId="3" fontId="3" fillId="33" borderId="0" xfId="0" applyNumberFormat="1" applyFont="1" applyFill="1" applyBorder="1" applyAlignment="1">
      <alignment wrapText="1"/>
    </xf>
    <xf numFmtId="3" fontId="1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wrapText="1"/>
    </xf>
    <xf numFmtId="4" fontId="0" fillId="33" borderId="0" xfId="0" applyNumberFormat="1" applyFill="1" applyBorder="1" applyAlignment="1">
      <alignment wrapText="1"/>
    </xf>
    <xf numFmtId="4" fontId="0" fillId="33" borderId="16" xfId="0" applyNumberFormat="1" applyFill="1" applyBorder="1" applyAlignment="1">
      <alignment wrapText="1"/>
    </xf>
    <xf numFmtId="4" fontId="0" fillId="33" borderId="13" xfId="0" applyNumberFormat="1" applyFill="1" applyBorder="1" applyAlignment="1">
      <alignment wrapText="1"/>
    </xf>
    <xf numFmtId="4" fontId="0" fillId="33" borderId="17" xfId="0" applyNumberFormat="1" applyFill="1" applyBorder="1" applyAlignment="1">
      <alignment wrapText="1"/>
    </xf>
    <xf numFmtId="4" fontId="0" fillId="33" borderId="18" xfId="0" applyNumberFormat="1" applyFill="1" applyBorder="1" applyAlignment="1">
      <alignment wrapText="1"/>
    </xf>
    <xf numFmtId="4" fontId="0" fillId="33" borderId="19" xfId="0" applyNumberFormat="1" applyFill="1" applyBorder="1" applyAlignment="1">
      <alignment wrapText="1"/>
    </xf>
    <xf numFmtId="4" fontId="1" fillId="0" borderId="1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Border="1" applyAlignment="1" quotePrefix="1">
      <alignment horizontal="right" vertical="center"/>
    </xf>
    <xf numFmtId="3" fontId="1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left"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 quotePrefix="1">
      <alignment horizontal="right"/>
    </xf>
    <xf numFmtId="3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Border="1" applyAlignment="1" quotePrefix="1">
      <alignment/>
    </xf>
    <xf numFmtId="3" fontId="1" fillId="0" borderId="10" xfId="0" applyNumberFormat="1" applyFont="1" applyFill="1" applyBorder="1" applyAlignment="1">
      <alignment wrapText="1"/>
    </xf>
    <xf numFmtId="3" fontId="7" fillId="33" borderId="0" xfId="0" applyNumberFormat="1" applyFont="1" applyFill="1" applyBorder="1" applyAlignment="1">
      <alignment horizontal="center" wrapText="1"/>
    </xf>
    <xf numFmtId="3" fontId="1" fillId="33" borderId="15" xfId="0" applyNumberFormat="1" applyFont="1" applyFill="1" applyBorder="1" applyAlignment="1">
      <alignment horizontal="center" wrapText="1"/>
    </xf>
    <xf numFmtId="3" fontId="0" fillId="33" borderId="15" xfId="0" applyNumberForma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3" fontId="1" fillId="33" borderId="2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 quotePrefix="1">
      <alignment horizontal="right"/>
    </xf>
    <xf numFmtId="3" fontId="7" fillId="0" borderId="10" xfId="0" applyNumberFormat="1" applyFont="1" applyBorder="1" applyAlignment="1">
      <alignment/>
    </xf>
    <xf numFmtId="3" fontId="10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33" borderId="0" xfId="0" applyNumberFormat="1" applyFont="1" applyFill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0" fillId="0" borderId="15" xfId="0" applyNumberFormat="1" applyFill="1" applyBorder="1" applyAlignment="1">
      <alignment horizontal="right"/>
    </xf>
    <xf numFmtId="3" fontId="0" fillId="34" borderId="14" xfId="0" applyNumberFormat="1" applyFill="1" applyBorder="1" applyAlignment="1" applyProtection="1">
      <alignment wrapText="1"/>
      <protection locked="0"/>
    </xf>
    <xf numFmtId="4" fontId="0" fillId="34" borderId="14" xfId="0" applyNumberFormat="1" applyFill="1" applyBorder="1" applyAlignment="1" applyProtection="1">
      <alignment wrapText="1"/>
      <protection locked="0"/>
    </xf>
    <xf numFmtId="4" fontId="0" fillId="34" borderId="18" xfId="0" applyNumberFormat="1" applyFill="1" applyBorder="1" applyAlignment="1" applyProtection="1">
      <alignment wrapText="1"/>
      <protection locked="0"/>
    </xf>
    <xf numFmtId="3" fontId="0" fillId="0" borderId="0" xfId="0" applyNumberFormat="1" applyBorder="1" applyAlignment="1" applyProtection="1">
      <alignment/>
      <protection/>
    </xf>
    <xf numFmtId="10" fontId="0" fillId="34" borderId="14" xfId="0" applyNumberFormat="1" applyFill="1" applyBorder="1" applyAlignment="1" applyProtection="1">
      <alignment wrapText="1"/>
      <protection locked="0"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14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5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5" xfId="0" applyBorder="1" applyAlignment="1">
      <alignment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 horizontal="left"/>
    </xf>
    <xf numFmtId="0" fontId="0" fillId="0" borderId="26" xfId="0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14" xfId="0" applyNumberFormat="1" applyBorder="1" applyAlignment="1">
      <alignment/>
    </xf>
    <xf numFmtId="3" fontId="0" fillId="0" borderId="36" xfId="0" applyNumberFormat="1" applyBorder="1" applyAlignment="1">
      <alignment/>
    </xf>
    <xf numFmtId="1" fontId="0" fillId="34" borderId="37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3" fontId="17" fillId="0" borderId="0" xfId="0" applyNumberFormat="1" applyFont="1" applyAlignment="1">
      <alignment/>
    </xf>
    <xf numFmtId="3" fontId="17" fillId="0" borderId="25" xfId="0" applyNumberFormat="1" applyFont="1" applyBorder="1" applyAlignment="1">
      <alignment/>
    </xf>
    <xf numFmtId="0" fontId="17" fillId="0" borderId="26" xfId="0" applyFont="1" applyBorder="1" applyAlignment="1">
      <alignment vertical="center"/>
    </xf>
    <xf numFmtId="0" fontId="18" fillId="0" borderId="26" xfId="53" applyFont="1" applyBorder="1" applyAlignment="1" applyProtection="1">
      <alignment vertical="center"/>
      <protection/>
    </xf>
    <xf numFmtId="3" fontId="17" fillId="0" borderId="26" xfId="0" applyNumberFormat="1" applyFont="1" applyBorder="1" applyAlignment="1">
      <alignment/>
    </xf>
    <xf numFmtId="3" fontId="17" fillId="33" borderId="0" xfId="0" applyNumberFormat="1" applyFont="1" applyFill="1" applyBorder="1" applyAlignment="1">
      <alignment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Border="1" applyAlignment="1">
      <alignment/>
    </xf>
    <xf numFmtId="3" fontId="17" fillId="0" borderId="26" xfId="0" applyNumberFormat="1" applyFont="1" applyBorder="1" applyAlignment="1">
      <alignment vertical="center"/>
    </xf>
    <xf numFmtId="3" fontId="18" fillId="0" borderId="26" xfId="53" applyNumberFormat="1" applyFont="1" applyBorder="1" applyAlignment="1" applyProtection="1">
      <alignment vertical="center"/>
      <protection/>
    </xf>
    <xf numFmtId="3" fontId="17" fillId="33" borderId="0" xfId="0" applyNumberFormat="1" applyFont="1" applyFill="1" applyBorder="1" applyAlignment="1">
      <alignment horizontal="right"/>
    </xf>
    <xf numFmtId="0" fontId="18" fillId="0" borderId="26" xfId="53" applyFont="1" applyBorder="1" applyAlignment="1" applyProtection="1">
      <alignment wrapText="1"/>
      <protection/>
    </xf>
    <xf numFmtId="0" fontId="17" fillId="0" borderId="42" xfId="0" applyFont="1" applyBorder="1" applyAlignment="1">
      <alignment wrapText="1"/>
    </xf>
    <xf numFmtId="3" fontId="17" fillId="33" borderId="0" xfId="0" applyNumberFormat="1" applyFont="1" applyFill="1" applyBorder="1" applyAlignment="1">
      <alignment horizontal="center" wrapText="1"/>
    </xf>
    <xf numFmtId="3" fontId="17" fillId="0" borderId="25" xfId="0" applyNumberFormat="1" applyFont="1" applyBorder="1" applyAlignment="1">
      <alignment vertical="center"/>
    </xf>
    <xf numFmtId="3" fontId="17" fillId="33" borderId="26" xfId="0" applyNumberFormat="1" applyFont="1" applyFill="1" applyBorder="1" applyAlignment="1">
      <alignment horizontal="left" wrapText="1"/>
    </xf>
    <xf numFmtId="3" fontId="17" fillId="33" borderId="42" xfId="0" applyNumberFormat="1" applyFont="1" applyFill="1" applyBorder="1" applyAlignment="1">
      <alignment horizontal="center" wrapText="1"/>
    </xf>
    <xf numFmtId="3" fontId="17" fillId="33" borderId="26" xfId="0" applyNumberFormat="1" applyFont="1" applyFill="1" applyBorder="1" applyAlignment="1">
      <alignment horizontal="left"/>
    </xf>
    <xf numFmtId="3" fontId="17" fillId="0" borderId="26" xfId="0" applyNumberFormat="1" applyFont="1" applyFill="1" applyBorder="1" applyAlignment="1">
      <alignment/>
    </xf>
    <xf numFmtId="3" fontId="17" fillId="33" borderId="42" xfId="0" applyNumberFormat="1" applyFont="1" applyFill="1" applyBorder="1" applyAlignment="1">
      <alignment horizontal="right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/>
    </xf>
    <xf numFmtId="3" fontId="17" fillId="33" borderId="0" xfId="0" applyNumberFormat="1" applyFont="1" applyFill="1" applyAlignment="1">
      <alignment horizontal="right" vertical="center"/>
    </xf>
    <xf numFmtId="3" fontId="17" fillId="33" borderId="0" xfId="0" applyNumberFormat="1" applyFont="1" applyFill="1" applyBorder="1" applyAlignment="1">
      <alignment horizontal="right" vertical="center"/>
    </xf>
    <xf numFmtId="3" fontId="17" fillId="33" borderId="0" xfId="0" applyNumberFormat="1" applyFont="1" applyFill="1" applyAlignment="1">
      <alignment horizontal="right"/>
    </xf>
    <xf numFmtId="3" fontId="17" fillId="0" borderId="0" xfId="0" applyNumberFormat="1" applyFont="1" applyBorder="1" applyAlignment="1">
      <alignment vertical="center"/>
    </xf>
    <xf numFmtId="3" fontId="17" fillId="33" borderId="26" xfId="0" applyNumberFormat="1" applyFont="1" applyFill="1" applyBorder="1" applyAlignment="1">
      <alignment vertical="center"/>
    </xf>
    <xf numFmtId="3" fontId="17" fillId="33" borderId="42" xfId="0" applyNumberFormat="1" applyFont="1" applyFill="1" applyBorder="1" applyAlignment="1">
      <alignment horizontal="right" vertical="center"/>
    </xf>
    <xf numFmtId="3" fontId="17" fillId="33" borderId="26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/>
    </xf>
    <xf numFmtId="9" fontId="1" fillId="36" borderId="24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vertical="top"/>
      <protection/>
    </xf>
    <xf numFmtId="3" fontId="0" fillId="33" borderId="0" xfId="0" applyNumberFormat="1" applyFill="1" applyBorder="1" applyAlignment="1" applyProtection="1">
      <alignment horizontal="right"/>
      <protection/>
    </xf>
    <xf numFmtId="0" fontId="0" fillId="0" borderId="20" xfId="0" applyBorder="1" applyAlignment="1">
      <alignment/>
    </xf>
    <xf numFmtId="3" fontId="0" fillId="33" borderId="43" xfId="0" applyNumberFormat="1" applyFill="1" applyBorder="1" applyAlignment="1">
      <alignment wrapText="1"/>
    </xf>
    <xf numFmtId="4" fontId="0" fillId="33" borderId="43" xfId="0" applyNumberFormat="1" applyFill="1" applyBorder="1" applyAlignment="1">
      <alignment wrapText="1"/>
    </xf>
    <xf numFmtId="0" fontId="0" fillId="35" borderId="44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13" xfId="0" applyFill="1" applyBorder="1" applyAlignment="1">
      <alignment/>
    </xf>
    <xf numFmtId="3" fontId="0" fillId="0" borderId="13" xfId="0" applyNumberFormat="1" applyBorder="1" applyAlignment="1">
      <alignment horizontal="left"/>
    </xf>
    <xf numFmtId="172" fontId="0" fillId="34" borderId="14" xfId="0" applyNumberFormat="1" applyFill="1" applyBorder="1" applyAlignment="1" applyProtection="1">
      <alignment wrapText="1"/>
      <protection locked="0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 applyProtection="1">
      <alignment/>
      <protection/>
    </xf>
    <xf numFmtId="0" fontId="0" fillId="35" borderId="45" xfId="0" applyFill="1" applyBorder="1" applyAlignment="1">
      <alignment/>
    </xf>
    <xf numFmtId="0" fontId="20" fillId="0" borderId="0" xfId="53" applyFont="1" applyAlignment="1" applyProtection="1">
      <alignment/>
      <protection/>
    </xf>
    <xf numFmtId="3" fontId="0" fillId="0" borderId="46" xfId="0" applyNumberFormat="1" applyFill="1" applyBorder="1" applyAlignment="1">
      <alignment horizontal="right"/>
    </xf>
    <xf numFmtId="3" fontId="21" fillId="0" borderId="0" xfId="0" applyNumberFormat="1" applyFont="1" applyBorder="1" applyAlignment="1">
      <alignment/>
    </xf>
    <xf numFmtId="0" fontId="8" fillId="0" borderId="45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3" fontId="0" fillId="0" borderId="11" xfId="0" applyNumberFormat="1" applyBorder="1" applyAlignment="1" quotePrefix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center" wrapText="1"/>
    </xf>
    <xf numFmtId="3" fontId="1" fillId="33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 wrapText="1"/>
      <protection locked="0"/>
    </xf>
    <xf numFmtId="3" fontId="0" fillId="37" borderId="24" xfId="0" applyNumberFormat="1" applyFill="1" applyBorder="1" applyAlignment="1" applyProtection="1">
      <alignment horizontal="center" wrapText="1"/>
      <protection locked="0"/>
    </xf>
    <xf numFmtId="3" fontId="1" fillId="33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3" fontId="0" fillId="38" borderId="48" xfId="0" applyNumberFormat="1" applyFill="1" applyBorder="1" applyAlignment="1" applyProtection="1">
      <alignment horizontal="center" wrapText="1"/>
      <protection locked="0"/>
    </xf>
    <xf numFmtId="3" fontId="7" fillId="33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vertical="top"/>
    </xf>
    <xf numFmtId="10" fontId="0" fillId="0" borderId="0" xfId="0" applyNumberFormat="1" applyFill="1" applyBorder="1" applyAlignment="1">
      <alignment/>
    </xf>
    <xf numFmtId="3" fontId="0" fillId="0" borderId="0" xfId="0" applyNumberFormat="1" applyBorder="1" applyAlignment="1" applyProtection="1">
      <alignment wrapText="1"/>
      <protection/>
    </xf>
    <xf numFmtId="3" fontId="0" fillId="33" borderId="13" xfId="0" applyNumberFormat="1" applyFill="1" applyBorder="1" applyAlignment="1" applyProtection="1">
      <alignment wrapText="1"/>
      <protection/>
    </xf>
    <xf numFmtId="3" fontId="0" fillId="33" borderId="0" xfId="0" applyNumberFormat="1" applyFill="1" applyBorder="1" applyAlignment="1" applyProtection="1">
      <alignment wrapText="1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 applyProtection="1">
      <alignment horizontal="center" wrapText="1"/>
      <protection locked="0"/>
    </xf>
    <xf numFmtId="3" fontId="0" fillId="34" borderId="14" xfId="0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6" fillId="0" borderId="22" xfId="0" applyNumberFormat="1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3" fontId="25" fillId="0" borderId="0" xfId="0" applyNumberFormat="1" applyFont="1" applyBorder="1" applyAlignment="1">
      <alignment/>
    </xf>
    <xf numFmtId="3" fontId="0" fillId="33" borderId="49" xfId="0" applyNumberFormat="1" applyFill="1" applyBorder="1" applyAlignment="1">
      <alignment wrapText="1"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Fill="1" applyBorder="1" applyAlignment="1" applyProtection="1">
      <alignment wrapText="1"/>
      <protection/>
    </xf>
    <xf numFmtId="3" fontId="0" fillId="0" borderId="0" xfId="0" applyNumberFormat="1" applyFill="1" applyBorder="1" applyAlignment="1" applyProtection="1">
      <alignment/>
      <protection/>
    </xf>
    <xf numFmtId="3" fontId="0" fillId="34" borderId="14" xfId="0" applyNumberFormat="1" applyFont="1" applyFill="1" applyBorder="1" applyAlignment="1" applyProtection="1">
      <alignment horizontal="right" wrapText="1"/>
      <protection locked="0"/>
    </xf>
    <xf numFmtId="9" fontId="0" fillId="34" borderId="14" xfId="0" applyNumberFormat="1" applyFont="1" applyFill="1" applyBorder="1" applyAlignment="1" applyProtection="1">
      <alignment horizontal="right" wrapText="1"/>
      <protection locked="0"/>
    </xf>
    <xf numFmtId="9" fontId="0" fillId="0" borderId="0" xfId="0" applyNumberFormat="1" applyFill="1" applyBorder="1" applyAlignment="1">
      <alignment vertical="top"/>
    </xf>
    <xf numFmtId="9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 applyProtection="1">
      <alignment horizontal="center" wrapText="1"/>
      <protection/>
    </xf>
    <xf numFmtId="3" fontId="0" fillId="39" borderId="50" xfId="0" applyNumberFormat="1" applyFill="1" applyBorder="1" applyAlignment="1" applyProtection="1">
      <alignment horizontal="right"/>
      <protection/>
    </xf>
    <xf numFmtId="3" fontId="0" fillId="0" borderId="0" xfId="0" applyNumberFormat="1" applyFill="1" applyBorder="1" applyAlignment="1" applyProtection="1">
      <alignment horizontal="right"/>
      <protection/>
    </xf>
    <xf numFmtId="3" fontId="0" fillId="33" borderId="0" xfId="0" applyNumberFormat="1" applyFill="1" applyAlignment="1" applyProtection="1">
      <alignment horizontal="right"/>
      <protection/>
    </xf>
    <xf numFmtId="3" fontId="7" fillId="33" borderId="0" xfId="0" applyNumberFormat="1" applyFont="1" applyFill="1" applyBorder="1" applyAlignment="1" applyProtection="1">
      <alignment horizontal="center" wrapText="1"/>
      <protection/>
    </xf>
    <xf numFmtId="3" fontId="0" fillId="0" borderId="46" xfId="0" applyNumberFormat="1" applyFill="1" applyBorder="1" applyAlignment="1" applyProtection="1">
      <alignment horizontal="right"/>
      <protection/>
    </xf>
    <xf numFmtId="4" fontId="0" fillId="0" borderId="38" xfId="0" applyNumberFormat="1" applyBorder="1" applyAlignment="1">
      <alignment/>
    </xf>
    <xf numFmtId="4" fontId="0" fillId="0" borderId="36" xfId="0" applyNumberFormat="1" applyBorder="1" applyAlignment="1">
      <alignment/>
    </xf>
    <xf numFmtId="9" fontId="1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horizontal="center"/>
    </xf>
    <xf numFmtId="0" fontId="0" fillId="35" borderId="21" xfId="0" applyFill="1" applyBorder="1" applyAlignment="1">
      <alignment/>
    </xf>
    <xf numFmtId="3" fontId="0" fillId="37" borderId="24" xfId="0" applyNumberFormat="1" applyFill="1" applyBorder="1" applyAlignment="1" applyProtection="1">
      <alignment horizontal="center" wrapText="1"/>
      <protection/>
    </xf>
    <xf numFmtId="3" fontId="28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/>
    </xf>
    <xf numFmtId="1" fontId="28" fillId="0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vertical="center" wrapText="1"/>
    </xf>
    <xf numFmtId="3" fontId="28" fillId="0" borderId="0" xfId="0" applyNumberFormat="1" applyFont="1" applyBorder="1" applyAlignment="1">
      <alignment horizontal="center" vertical="center" wrapText="1"/>
    </xf>
    <xf numFmtId="3" fontId="0" fillId="0" borderId="13" xfId="0" applyNumberFormat="1" applyFill="1" applyBorder="1" applyAlignment="1" applyProtection="1">
      <alignment horizontal="center" wrapText="1"/>
      <protection locked="0"/>
    </xf>
    <xf numFmtId="0" fontId="28" fillId="0" borderId="0" xfId="0" applyFont="1" applyBorder="1" applyAlignment="1">
      <alignment horizontal="center"/>
    </xf>
    <xf numFmtId="1" fontId="1" fillId="34" borderId="14" xfId="0" applyNumberFormat="1" applyFont="1" applyFill="1" applyBorder="1" applyAlignment="1" applyProtection="1">
      <alignment horizontal="center" wrapText="1"/>
      <protection/>
    </xf>
    <xf numFmtId="3" fontId="1" fillId="34" borderId="14" xfId="0" applyNumberFormat="1" applyFont="1" applyFill="1" applyBorder="1" applyAlignment="1" applyProtection="1">
      <alignment horizontal="center" wrapText="1"/>
      <protection/>
    </xf>
    <xf numFmtId="3" fontId="0" fillId="34" borderId="14" xfId="0" applyNumberFormat="1" applyFill="1" applyBorder="1" applyAlignment="1" applyProtection="1">
      <alignment horizontal="right" wrapText="1"/>
      <protection locked="0"/>
    </xf>
    <xf numFmtId="3" fontId="28" fillId="0" borderId="0" xfId="0" applyNumberFormat="1" applyFont="1" applyBorder="1" applyAlignment="1">
      <alignment horizontal="right" vertical="center" wrapText="1"/>
    </xf>
    <xf numFmtId="3" fontId="0" fillId="0" borderId="13" xfId="0" applyNumberFormat="1" applyFill="1" applyBorder="1" applyAlignment="1" applyProtection="1">
      <alignment horizontal="right" wrapText="1"/>
      <protection locked="0"/>
    </xf>
    <xf numFmtId="0" fontId="28" fillId="0" borderId="0" xfId="0" applyFont="1" applyBorder="1" applyAlignment="1">
      <alignment horizontal="right"/>
    </xf>
    <xf numFmtId="1" fontId="1" fillId="36" borderId="24" xfId="0" applyNumberFormat="1" applyFont="1" applyFill="1" applyBorder="1" applyAlignment="1" applyProtection="1">
      <alignment horizontal="center"/>
      <protection locked="0"/>
    </xf>
    <xf numFmtId="0" fontId="0" fillId="35" borderId="51" xfId="0" applyFill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54" xfId="0" applyNumberFormat="1" applyBorder="1" applyAlignment="1">
      <alignment/>
    </xf>
    <xf numFmtId="0" fontId="0" fillId="35" borderId="55" xfId="0" applyFill="1" applyBorder="1" applyAlignment="1">
      <alignment/>
    </xf>
    <xf numFmtId="0" fontId="0" fillId="35" borderId="56" xfId="0" applyFill="1" applyBorder="1" applyAlignment="1">
      <alignment/>
    </xf>
    <xf numFmtId="3" fontId="0" fillId="0" borderId="57" xfId="0" applyNumberFormat="1" applyBorder="1" applyAlignment="1">
      <alignment/>
    </xf>
    <xf numFmtId="3" fontId="0" fillId="0" borderId="0" xfId="0" applyNumberFormat="1" applyAlignment="1">
      <alignment/>
    </xf>
    <xf numFmtId="3" fontId="1" fillId="40" borderId="58" xfId="0" applyNumberFormat="1" applyFont="1" applyFill="1" applyBorder="1" applyAlignment="1">
      <alignment horizontal="left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" fontId="3" fillId="41" borderId="25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3" fontId="0" fillId="34" borderId="18" xfId="0" applyNumberFormat="1" applyFill="1" applyBorder="1" applyAlignment="1" applyProtection="1">
      <alignment wrapText="1"/>
      <protection locked="0"/>
    </xf>
    <xf numFmtId="3" fontId="0" fillId="34" borderId="19" xfId="0" applyNumberFormat="1" applyFill="1" applyBorder="1" applyAlignment="1" applyProtection="1">
      <alignment wrapText="1"/>
      <protection locked="0"/>
    </xf>
    <xf numFmtId="3" fontId="0" fillId="34" borderId="13" xfId="0" applyNumberFormat="1" applyFill="1" applyBorder="1" applyAlignment="1" applyProtection="1">
      <alignment wrapText="1"/>
      <protection locked="0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17" fillId="33" borderId="26" xfId="0" applyNumberFormat="1" applyFont="1" applyFill="1" applyBorder="1" applyAlignment="1">
      <alignment wrapText="1"/>
    </xf>
    <xf numFmtId="3" fontId="17" fillId="33" borderId="42" xfId="0" applyNumberFormat="1" applyFont="1" applyFill="1" applyBorder="1" applyAlignment="1">
      <alignment wrapText="1"/>
    </xf>
    <xf numFmtId="0" fontId="17" fillId="0" borderId="26" xfId="0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34" borderId="18" xfId="0" applyNumberFormat="1" applyFont="1" applyFill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9" xfId="0" applyFont="1" applyBorder="1" applyAlignment="1" applyProtection="1">
      <alignment wrapText="1"/>
      <protection/>
    </xf>
    <xf numFmtId="3" fontId="7" fillId="33" borderId="0" xfId="0" applyNumberFormat="1" applyFont="1" applyFill="1" applyBorder="1" applyAlignment="1">
      <alignment horizontal="center" wrapText="1"/>
    </xf>
    <xf numFmtId="0" fontId="0" fillId="0" borderId="61" xfId="0" applyBorder="1" applyAlignment="1">
      <alignment/>
    </xf>
    <xf numFmtId="0" fontId="17" fillId="0" borderId="0" xfId="0" applyFont="1" applyAlignment="1">
      <alignment horizontal="right"/>
    </xf>
    <xf numFmtId="0" fontId="0" fillId="34" borderId="18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9" fontId="17" fillId="0" borderId="0" xfId="0" applyNumberFormat="1" applyFont="1" applyFill="1" applyBorder="1" applyAlignment="1" applyProtection="1">
      <alignment horizontal="right" wrapText="1"/>
      <protection/>
    </xf>
    <xf numFmtId="0" fontId="22" fillId="0" borderId="0" xfId="0" applyFont="1" applyAlignment="1" applyProtection="1">
      <alignment horizontal="right" wrapText="1"/>
      <protection/>
    </xf>
    <xf numFmtId="0" fontId="0" fillId="0" borderId="13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3" fontId="2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3" xfId="0" applyBorder="1" applyAlignment="1" applyProtection="1">
      <alignment/>
      <protection locked="0"/>
    </xf>
    <xf numFmtId="3" fontId="0" fillId="34" borderId="18" xfId="0" applyNumberFormat="1" applyFill="1" applyBorder="1" applyAlignment="1">
      <alignment wrapText="1"/>
    </xf>
    <xf numFmtId="3" fontId="0" fillId="34" borderId="13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3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3" fontId="1" fillId="0" borderId="62" xfId="0" applyNumberFormat="1" applyFont="1" applyFill="1" applyBorder="1" applyAlignment="1">
      <alignment horizontal="left" wrapText="1"/>
    </xf>
    <xf numFmtId="0" fontId="0" fillId="0" borderId="62" xfId="0" applyFont="1" applyFill="1" applyBorder="1" applyAlignment="1">
      <alignment horizontal="left" wrapText="1"/>
    </xf>
    <xf numFmtId="49" fontId="0" fillId="34" borderId="18" xfId="0" applyNumberFormat="1" applyFill="1" applyBorder="1" applyAlignment="1" applyProtection="1">
      <alignment wrapText="1"/>
      <protection locked="0"/>
    </xf>
    <xf numFmtId="49" fontId="0" fillId="34" borderId="13" xfId="0" applyNumberFormat="1" applyFill="1" applyBorder="1" applyAlignment="1" applyProtection="1">
      <alignment wrapText="1"/>
      <protection locked="0"/>
    </xf>
    <xf numFmtId="49" fontId="0" fillId="34" borderId="19" xfId="0" applyNumberFormat="1" applyFill="1" applyBorder="1" applyAlignment="1" applyProtection="1">
      <alignment wrapText="1"/>
      <protection locked="0"/>
    </xf>
    <xf numFmtId="49" fontId="0" fillId="34" borderId="18" xfId="0" applyNumberFormat="1" applyFill="1" applyBorder="1" applyAlignment="1" applyProtection="1">
      <alignment wrapText="1"/>
      <protection/>
    </xf>
    <xf numFmtId="49" fontId="0" fillId="34" borderId="13" xfId="0" applyNumberFormat="1" applyFill="1" applyBorder="1" applyAlignment="1" applyProtection="1">
      <alignment wrapText="1"/>
      <protection/>
    </xf>
    <xf numFmtId="49" fontId="0" fillId="34" borderId="19" xfId="0" applyNumberFormat="1" applyFill="1" applyBorder="1" applyAlignment="1" applyProtection="1">
      <alignment wrapText="1"/>
      <protection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23" fillId="0" borderId="17" xfId="0" applyNumberFormat="1" applyFont="1" applyBorder="1" applyAlignment="1">
      <alignment vertical="center" wrapText="1"/>
    </xf>
    <xf numFmtId="0" fontId="23" fillId="0" borderId="0" xfId="0" applyFont="1" applyAlignment="1">
      <alignment/>
    </xf>
    <xf numFmtId="0" fontId="19" fillId="0" borderId="26" xfId="53" applyFont="1" applyBorder="1" applyAlignment="1" applyProtection="1">
      <alignment wrapText="1"/>
      <protection/>
    </xf>
    <xf numFmtId="0" fontId="0" fillId="0" borderId="26" xfId="0" applyBorder="1" applyAlignment="1">
      <alignment/>
    </xf>
    <xf numFmtId="1" fontId="0" fillId="34" borderId="18" xfId="0" applyNumberFormat="1" applyFill="1" applyBorder="1" applyAlignment="1" applyProtection="1">
      <alignment wrapText="1"/>
      <protection locked="0"/>
    </xf>
    <xf numFmtId="0" fontId="28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3" fontId="1" fillId="0" borderId="21" xfId="0" applyNumberFormat="1" applyFont="1" applyBorder="1" applyAlignment="1">
      <alignment horizontal="center" wrapText="1"/>
    </xf>
    <xf numFmtId="0" fontId="0" fillId="0" borderId="21" xfId="0" applyBorder="1" applyAlignment="1">
      <alignment/>
    </xf>
    <xf numFmtId="10" fontId="0" fillId="34" borderId="18" xfId="0" applyNumberFormat="1" applyFill="1" applyBorder="1" applyAlignment="1" applyProtection="1">
      <alignment wrapText="1"/>
      <protection locked="0"/>
    </xf>
    <xf numFmtId="10" fontId="0" fillId="34" borderId="13" xfId="0" applyNumberFormat="1" applyFill="1" applyBorder="1" applyAlignment="1" applyProtection="1">
      <alignment wrapText="1"/>
      <protection locked="0"/>
    </xf>
    <xf numFmtId="10" fontId="0" fillId="34" borderId="19" xfId="0" applyNumberFormat="1" applyFill="1" applyBorder="1" applyAlignment="1" applyProtection="1">
      <alignment wrapText="1"/>
      <protection locked="0"/>
    </xf>
    <xf numFmtId="0" fontId="22" fillId="0" borderId="0" xfId="0" applyFont="1" applyAlignment="1">
      <alignment/>
    </xf>
    <xf numFmtId="3" fontId="0" fillId="0" borderId="13" xfId="0" applyNumberFormat="1" applyBorder="1" applyAlignment="1">
      <alignment wrapText="1"/>
    </xf>
    <xf numFmtId="3" fontId="0" fillId="0" borderId="0" xfId="0" applyNumberFormat="1" applyFill="1" applyBorder="1" applyAlignment="1" applyProtection="1">
      <alignment wrapText="1"/>
      <protection/>
    </xf>
    <xf numFmtId="3" fontId="5" fillId="0" borderId="0" xfId="0" applyNumberFormat="1" applyFont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7" fillId="0" borderId="23" xfId="0" applyFont="1" applyBorder="1" applyAlignment="1">
      <alignment vertical="center"/>
    </xf>
    <xf numFmtId="3" fontId="1" fillId="0" borderId="21" xfId="0" applyNumberFormat="1" applyFont="1" applyFill="1" applyBorder="1" applyAlignment="1">
      <alignment horizontal="center" wrapText="1"/>
    </xf>
    <xf numFmtId="3" fontId="23" fillId="0" borderId="17" xfId="0" applyNumberFormat="1" applyFont="1" applyBorder="1" applyAlignment="1">
      <alignment vertical="center"/>
    </xf>
    <xf numFmtId="49" fontId="0" fillId="0" borderId="13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3" fontId="7" fillId="33" borderId="23" xfId="0" applyNumberFormat="1" applyFont="1" applyFill="1" applyBorder="1" applyAlignment="1">
      <alignment horizontal="center" wrapText="1"/>
    </xf>
    <xf numFmtId="0" fontId="0" fillId="0" borderId="61" xfId="0" applyBorder="1" applyAlignment="1">
      <alignment horizontal="center"/>
    </xf>
    <xf numFmtId="3" fontId="0" fillId="34" borderId="18" xfId="0" applyNumberFormat="1" applyFill="1" applyBorder="1" applyAlignment="1" applyProtection="1">
      <alignment wrapText="1"/>
      <protection/>
    </xf>
    <xf numFmtId="3" fontId="0" fillId="34" borderId="13" xfId="0" applyNumberFormat="1" applyFill="1" applyBorder="1" applyAlignment="1" applyProtection="1">
      <alignment wrapText="1"/>
      <protection/>
    </xf>
    <xf numFmtId="3" fontId="0" fillId="34" borderId="19" xfId="0" applyNumberFormat="1" applyFill="1" applyBorder="1" applyAlignment="1" applyProtection="1">
      <alignment wrapText="1"/>
      <protection/>
    </xf>
    <xf numFmtId="3" fontId="0" fillId="0" borderId="0" xfId="0" applyNumberFormat="1" applyFont="1" applyBorder="1" applyAlignment="1">
      <alignment vertical="center" wrapText="1"/>
    </xf>
    <xf numFmtId="0" fontId="0" fillId="0" borderId="13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3" fontId="7" fillId="33" borderId="0" xfId="0" applyNumberFormat="1" applyFont="1" applyFill="1" applyBorder="1" applyAlignment="1" applyProtection="1">
      <alignment horizontal="center" wrapText="1"/>
      <protection/>
    </xf>
    <xf numFmtId="0" fontId="0" fillId="0" borderId="61" xfId="0" applyBorder="1" applyAlignment="1" applyProtection="1">
      <alignment horizontal="center"/>
      <protection/>
    </xf>
    <xf numFmtId="0" fontId="0" fillId="34" borderId="18" xfId="0" applyNumberFormat="1" applyFill="1" applyBorder="1" applyAlignment="1" applyProtection="1">
      <alignment wrapText="1"/>
      <protection/>
    </xf>
    <xf numFmtId="0" fontId="0" fillId="34" borderId="13" xfId="0" applyNumberFormat="1" applyFill="1" applyBorder="1" applyAlignment="1" applyProtection="1">
      <alignment wrapText="1"/>
      <protection/>
    </xf>
    <xf numFmtId="0" fontId="0" fillId="0" borderId="13" xfId="0" applyNumberFormat="1" applyBorder="1" applyAlignment="1" applyProtection="1">
      <alignment wrapText="1"/>
      <protection/>
    </xf>
    <xf numFmtId="0" fontId="0" fillId="0" borderId="19" xfId="0" applyNumberFormat="1" applyBorder="1" applyAlignment="1" applyProtection="1">
      <alignment wrapText="1"/>
      <protection/>
    </xf>
    <xf numFmtId="3" fontId="0" fillId="34" borderId="13" xfId="0" applyNumberFormat="1" applyFont="1" applyFill="1" applyBorder="1" applyAlignment="1" applyProtection="1">
      <alignment wrapText="1"/>
      <protection/>
    </xf>
    <xf numFmtId="3" fontId="0" fillId="34" borderId="19" xfId="0" applyNumberFormat="1" applyFont="1" applyFill="1" applyBorder="1" applyAlignment="1" applyProtection="1">
      <alignment wrapText="1"/>
      <protection/>
    </xf>
    <xf numFmtId="0" fontId="0" fillId="34" borderId="19" xfId="0" applyNumberFormat="1" applyFill="1" applyBorder="1" applyAlignment="1" applyProtection="1">
      <alignment wrapText="1"/>
      <protection/>
    </xf>
    <xf numFmtId="0" fontId="0" fillId="34" borderId="18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3" fontId="3" fillId="41" borderId="26" xfId="0" applyNumberFormat="1" applyFont="1" applyFill="1" applyBorder="1" applyAlignment="1">
      <alignment horizontal="center" wrapText="1"/>
    </xf>
    <xf numFmtId="3" fontId="3" fillId="41" borderId="4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3" fontId="0" fillId="0" borderId="63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64" xfId="0" applyNumberFormat="1" applyBorder="1" applyAlignment="1">
      <alignment/>
    </xf>
    <xf numFmtId="0" fontId="0" fillId="0" borderId="65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20" xfId="0" applyBorder="1" applyAlignment="1">
      <alignment/>
    </xf>
    <xf numFmtId="3" fontId="0" fillId="0" borderId="66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65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67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8" xfId="0" applyBorder="1" applyAlignment="1">
      <alignment/>
    </xf>
    <xf numFmtId="0" fontId="0" fillId="0" borderId="38" xfId="0" applyBorder="1" applyAlignment="1">
      <alignment/>
    </xf>
    <xf numFmtId="3" fontId="0" fillId="0" borderId="6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4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69" xfId="0" applyNumberFormat="1" applyBorder="1" applyAlignment="1">
      <alignment/>
    </xf>
    <xf numFmtId="0" fontId="0" fillId="0" borderId="69" xfId="0" applyBorder="1" applyAlignment="1">
      <alignment/>
    </xf>
    <xf numFmtId="2" fontId="0" fillId="0" borderId="69" xfId="0" applyNumberFormat="1" applyBorder="1" applyAlignment="1">
      <alignment/>
    </xf>
    <xf numFmtId="2" fontId="0" fillId="0" borderId="70" xfId="0" applyNumberFormat="1" applyBorder="1" applyAlignment="1">
      <alignment/>
    </xf>
    <xf numFmtId="2" fontId="0" fillId="34" borderId="68" xfId="0" applyNumberFormat="1" applyFill="1" applyBorder="1" applyAlignment="1">
      <alignment vertical="top" wrapText="1"/>
    </xf>
    <xf numFmtId="2" fontId="0" fillId="0" borderId="23" xfId="0" applyNumberFormat="1" applyBorder="1" applyAlignment="1">
      <alignment vertical="top" wrapText="1"/>
    </xf>
    <xf numFmtId="2" fontId="0" fillId="0" borderId="49" xfId="0" applyNumberFormat="1" applyBorder="1" applyAlignment="1">
      <alignment vertical="top" wrapText="1"/>
    </xf>
    <xf numFmtId="2" fontId="0" fillId="0" borderId="47" xfId="0" applyNumberForma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2" fontId="0" fillId="0" borderId="20" xfId="0" applyNumberForma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56" xfId="0" applyBorder="1" applyAlignment="1">
      <alignment/>
    </xf>
    <xf numFmtId="0" fontId="1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34" borderId="25" xfId="0" applyNumberFormat="1" applyFill="1" applyBorder="1" applyAlignment="1">
      <alignment/>
    </xf>
    <xf numFmtId="2" fontId="0" fillId="34" borderId="26" xfId="0" applyNumberFormat="1" applyFill="1" applyBorder="1" applyAlignment="1">
      <alignment/>
    </xf>
    <xf numFmtId="2" fontId="0" fillId="34" borderId="42" xfId="0" applyNumberForma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0" fillId="0" borderId="42" xfId="0" applyBorder="1" applyAlignment="1">
      <alignment/>
    </xf>
    <xf numFmtId="3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43" xfId="0" applyBorder="1" applyAlignment="1">
      <alignment/>
    </xf>
    <xf numFmtId="2" fontId="0" fillId="0" borderId="43" xfId="0" applyNumberFormat="1" applyBorder="1" applyAlignment="1">
      <alignment/>
    </xf>
    <xf numFmtId="2" fontId="0" fillId="0" borderId="71" xfId="0" applyNumberFormat="1" applyBorder="1" applyAlignment="1">
      <alignment/>
    </xf>
    <xf numFmtId="3" fontId="0" fillId="0" borderId="72" xfId="0" applyNumberFormat="1" applyFill="1" applyBorder="1" applyAlignment="1">
      <alignment/>
    </xf>
    <xf numFmtId="0" fontId="0" fillId="0" borderId="39" xfId="0" applyBorder="1" applyAlignment="1">
      <alignment/>
    </xf>
    <xf numFmtId="3" fontId="0" fillId="0" borderId="57" xfId="0" applyNumberFormat="1" applyFill="1" applyBorder="1" applyAlignment="1">
      <alignment/>
    </xf>
    <xf numFmtId="0" fontId="0" fillId="0" borderId="40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49" xfId="0" applyBorder="1" applyAlignment="1">
      <alignment/>
    </xf>
    <xf numFmtId="0" fontId="8" fillId="0" borderId="12" xfId="0" applyFont="1" applyBorder="1" applyAlignment="1">
      <alignment horizontal="center"/>
    </xf>
    <xf numFmtId="0" fontId="3" fillId="42" borderId="73" xfId="0" applyFont="1" applyFill="1" applyBorder="1" applyAlignment="1">
      <alignment horizontal="center"/>
    </xf>
    <xf numFmtId="0" fontId="3" fillId="42" borderId="74" xfId="0" applyFont="1" applyFill="1" applyBorder="1" applyAlignment="1">
      <alignment horizontal="center"/>
    </xf>
    <xf numFmtId="0" fontId="3" fillId="42" borderId="75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0</xdr:row>
      <xdr:rowOff>66675</xdr:rowOff>
    </xdr:from>
    <xdr:to>
      <xdr:col>5</xdr:col>
      <xdr:colOff>1133475</xdr:colOff>
      <xdr:row>1</xdr:row>
      <xdr:rowOff>104775</xdr:rowOff>
    </xdr:to>
    <xdr:pic>
      <xdr:nvPicPr>
        <xdr:cNvPr id="1" name="Picture 4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0</xdr:row>
      <xdr:rowOff>66675</xdr:rowOff>
    </xdr:from>
    <xdr:to>
      <xdr:col>16</xdr:col>
      <xdr:colOff>628650</xdr:colOff>
      <xdr:row>1</xdr:row>
      <xdr:rowOff>104775</xdr:rowOff>
    </xdr:to>
    <xdr:pic>
      <xdr:nvPicPr>
        <xdr:cNvPr id="2" name="Picture 19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0</xdr:row>
      <xdr:rowOff>66675</xdr:rowOff>
    </xdr:from>
    <xdr:to>
      <xdr:col>5</xdr:col>
      <xdr:colOff>1133475</xdr:colOff>
      <xdr:row>1</xdr:row>
      <xdr:rowOff>104775</xdr:rowOff>
    </xdr:to>
    <xdr:pic>
      <xdr:nvPicPr>
        <xdr:cNvPr id="1" name="Picture 1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0</xdr:row>
      <xdr:rowOff>66675</xdr:rowOff>
    </xdr:from>
    <xdr:to>
      <xdr:col>16</xdr:col>
      <xdr:colOff>628650</xdr:colOff>
      <xdr:row>1</xdr:row>
      <xdr:rowOff>104775</xdr:rowOff>
    </xdr:to>
    <xdr:pic>
      <xdr:nvPicPr>
        <xdr:cNvPr id="2" name="Picture 2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0</xdr:row>
      <xdr:rowOff>66675</xdr:rowOff>
    </xdr:from>
    <xdr:to>
      <xdr:col>5</xdr:col>
      <xdr:colOff>1133475</xdr:colOff>
      <xdr:row>1</xdr:row>
      <xdr:rowOff>104775</xdr:rowOff>
    </xdr:to>
    <xdr:pic>
      <xdr:nvPicPr>
        <xdr:cNvPr id="1" name="Picture 1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0</xdr:row>
      <xdr:rowOff>66675</xdr:rowOff>
    </xdr:from>
    <xdr:to>
      <xdr:col>16</xdr:col>
      <xdr:colOff>628650</xdr:colOff>
      <xdr:row>1</xdr:row>
      <xdr:rowOff>104775</xdr:rowOff>
    </xdr:to>
    <xdr:pic>
      <xdr:nvPicPr>
        <xdr:cNvPr id="2" name="Picture 2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0</xdr:row>
      <xdr:rowOff>66675</xdr:rowOff>
    </xdr:from>
    <xdr:to>
      <xdr:col>5</xdr:col>
      <xdr:colOff>1133475</xdr:colOff>
      <xdr:row>1</xdr:row>
      <xdr:rowOff>104775</xdr:rowOff>
    </xdr:to>
    <xdr:pic>
      <xdr:nvPicPr>
        <xdr:cNvPr id="1" name="Picture 1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0</xdr:row>
      <xdr:rowOff>66675</xdr:rowOff>
    </xdr:from>
    <xdr:to>
      <xdr:col>16</xdr:col>
      <xdr:colOff>628650</xdr:colOff>
      <xdr:row>1</xdr:row>
      <xdr:rowOff>104775</xdr:rowOff>
    </xdr:to>
    <xdr:pic>
      <xdr:nvPicPr>
        <xdr:cNvPr id="2" name="Picture 2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0</xdr:row>
      <xdr:rowOff>66675</xdr:rowOff>
    </xdr:from>
    <xdr:to>
      <xdr:col>5</xdr:col>
      <xdr:colOff>1133475</xdr:colOff>
      <xdr:row>1</xdr:row>
      <xdr:rowOff>104775</xdr:rowOff>
    </xdr:to>
    <xdr:pic>
      <xdr:nvPicPr>
        <xdr:cNvPr id="1" name="Picture 1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0</xdr:row>
      <xdr:rowOff>66675</xdr:rowOff>
    </xdr:from>
    <xdr:to>
      <xdr:col>16</xdr:col>
      <xdr:colOff>628650</xdr:colOff>
      <xdr:row>1</xdr:row>
      <xdr:rowOff>104775</xdr:rowOff>
    </xdr:to>
    <xdr:pic>
      <xdr:nvPicPr>
        <xdr:cNvPr id="2" name="Picture 2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66675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123825</xdr:colOff>
      <xdr:row>3</xdr:row>
      <xdr:rowOff>9525</xdr:rowOff>
    </xdr:from>
    <xdr:to>
      <xdr:col>13</xdr:col>
      <xdr:colOff>476250</xdr:colOff>
      <xdr:row>4</xdr:row>
      <xdr:rowOff>152400</xdr:rowOff>
    </xdr:to>
    <xdr:pic>
      <xdr:nvPicPr>
        <xdr:cNvPr id="1" name="Picture 1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41910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3</xdr:row>
      <xdr:rowOff>9525</xdr:rowOff>
    </xdr:from>
    <xdr:to>
      <xdr:col>7</xdr:col>
      <xdr:colOff>600075</xdr:colOff>
      <xdr:row>4</xdr:row>
      <xdr:rowOff>142875</xdr:rowOff>
    </xdr:to>
    <xdr:pic>
      <xdr:nvPicPr>
        <xdr:cNvPr id="2" name="Picture 2" descr="Powerc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19100"/>
          <a:ext cx="352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4"/>
  <sheetViews>
    <sheetView showGridLines="0" zoomScale="85" zoomScaleNormal="85" zoomScalePageLayoutView="0" workbookViewId="0" topLeftCell="A72">
      <selection activeCell="O88" sqref="O88:Q88"/>
    </sheetView>
  </sheetViews>
  <sheetFormatPr defaultColWidth="9.140625" defaultRowHeight="24" customHeight="1"/>
  <cols>
    <col min="1" max="1" width="1.1484375" style="1" customWidth="1"/>
    <col min="2" max="2" width="4.7109375" style="1" customWidth="1"/>
    <col min="3" max="3" width="4.00390625" style="1" customWidth="1"/>
    <col min="4" max="4" width="17.7109375" style="1" customWidth="1"/>
    <col min="5" max="5" width="0.5625" style="1" customWidth="1"/>
    <col min="6" max="6" width="17.28125" style="1" customWidth="1"/>
    <col min="7" max="7" width="0.85546875" style="1" customWidth="1"/>
    <col min="8" max="8" width="20.8515625" style="1" customWidth="1"/>
    <col min="9" max="9" width="0.9921875" style="1" customWidth="1"/>
    <col min="10" max="10" width="0.85546875" style="1" customWidth="1"/>
    <col min="11" max="11" width="17.421875" style="1" customWidth="1"/>
    <col min="12" max="12" width="0.85546875" style="1" customWidth="1"/>
    <col min="13" max="13" width="12.7109375" style="1" customWidth="1"/>
    <col min="14" max="14" width="0.71875" style="1" customWidth="1"/>
    <col min="15" max="15" width="12.7109375" style="1" customWidth="1"/>
    <col min="16" max="16" width="0.85546875" style="1" customWidth="1"/>
    <col min="17" max="17" width="12.7109375" style="1" customWidth="1"/>
    <col min="18" max="18" width="0.85546875" style="1" customWidth="1"/>
    <col min="19" max="19" width="16.28125" style="1" customWidth="1"/>
    <col min="20" max="20" width="0.85546875" style="1" customWidth="1"/>
    <col min="21" max="21" width="16.28125" style="35" customWidth="1"/>
    <col min="22" max="22" width="2.00390625" style="31" customWidth="1"/>
    <col min="23" max="23" width="16.28125" style="35" customWidth="1"/>
    <col min="24" max="16384" width="9.140625" style="1" customWidth="1"/>
  </cols>
  <sheetData>
    <row r="1" spans="2:21" ht="24" customHeight="1">
      <c r="B1" s="361" t="s">
        <v>142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23"/>
    </row>
    <row r="2" spans="2:20" ht="17.25" customHeight="1">
      <c r="B2" s="361" t="s">
        <v>143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</row>
    <row r="3" ht="4.5" customHeight="1" thickBot="1"/>
    <row r="4" spans="2:21" ht="15.75" customHeight="1" thickBot="1">
      <c r="B4" s="98"/>
      <c r="C4" s="308" t="s">
        <v>59</v>
      </c>
      <c r="D4" s="308"/>
      <c r="E4" s="308"/>
      <c r="F4" s="308"/>
      <c r="G4" s="98"/>
      <c r="H4" s="292" t="s">
        <v>189</v>
      </c>
      <c r="I4" s="294"/>
      <c r="J4" s="294"/>
      <c r="K4" s="314"/>
      <c r="L4" s="315"/>
      <c r="M4" s="312" t="s">
        <v>144</v>
      </c>
      <c r="N4" s="313"/>
      <c r="O4" s="313"/>
      <c r="P4" s="313"/>
      <c r="Q4" s="313"/>
      <c r="R4" s="313"/>
      <c r="S4" s="313"/>
      <c r="T4" s="230"/>
      <c r="U4" s="222">
        <v>5</v>
      </c>
    </row>
    <row r="5" spans="2:20" ht="11.25" customHeight="1">
      <c r="B5" s="98"/>
      <c r="D5" s="98"/>
      <c r="E5" s="98"/>
      <c r="F5" s="100"/>
      <c r="G5" s="98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99"/>
    </row>
    <row r="6" spans="2:23" ht="15.75" customHeight="1">
      <c r="B6" s="98"/>
      <c r="C6" s="308" t="s">
        <v>60</v>
      </c>
      <c r="D6" s="308"/>
      <c r="E6" s="203"/>
      <c r="F6" s="309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1"/>
      <c r="V6" s="32"/>
      <c r="W6" s="52"/>
    </row>
    <row r="7" spans="1:19" ht="15.75" customHeight="1" thickBo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"/>
      <c r="S7" s="2"/>
    </row>
    <row r="8" spans="2:24" s="159" customFormat="1" ht="24" customHeight="1" thickBot="1">
      <c r="B8" s="160"/>
      <c r="C8" s="161" t="s">
        <v>68</v>
      </c>
      <c r="D8" s="161" t="s">
        <v>4</v>
      </c>
      <c r="E8" s="162"/>
      <c r="F8" s="161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299"/>
      <c r="V8" s="300"/>
      <c r="W8" s="164"/>
      <c r="X8" s="165"/>
    </row>
    <row r="9" spans="2:24" s="5" customFormat="1" ht="5.25" customHeight="1">
      <c r="B9" s="29"/>
      <c r="C9" s="30"/>
      <c r="D9" s="30"/>
      <c r="E9" s="30"/>
      <c r="F9" s="30"/>
      <c r="G9" s="3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3"/>
      <c r="V9" s="241"/>
      <c r="W9" s="34"/>
      <c r="X9" s="7"/>
    </row>
    <row r="10" spans="2:24" s="5" customFormat="1" ht="12.75" customHeight="1">
      <c r="B10" s="297" t="s">
        <v>155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37"/>
      <c r="W10" s="34"/>
      <c r="X10" s="7"/>
    </row>
    <row r="11" spans="2:24" s="5" customFormat="1" ht="5.25" customHeight="1" thickBot="1">
      <c r="B11" s="29"/>
      <c r="C11" s="240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8"/>
      <c r="U11" s="33"/>
      <c r="V11" s="37"/>
      <c r="W11" s="34"/>
      <c r="X11" s="7"/>
    </row>
    <row r="12" spans="2:23" s="5" customFormat="1" ht="26.25" customHeight="1" thickBot="1">
      <c r="B12" s="29"/>
      <c r="C12" s="30"/>
      <c r="D12" s="286" t="s">
        <v>104</v>
      </c>
      <c r="E12" s="287"/>
      <c r="F12" s="287"/>
      <c r="G12" s="287"/>
      <c r="H12" s="287"/>
      <c r="I12" s="287"/>
      <c r="J12" s="287"/>
      <c r="K12" s="287"/>
      <c r="L12" s="287"/>
      <c r="M12" s="288"/>
      <c r="N12" s="85"/>
      <c r="O12" s="289" t="s">
        <v>152</v>
      </c>
      <c r="P12" s="290"/>
      <c r="Q12" s="290"/>
      <c r="R12" s="290"/>
      <c r="S12" s="291"/>
      <c r="T12" s="188"/>
      <c r="U12" s="189">
        <v>0.02</v>
      </c>
      <c r="V12" s="7"/>
      <c r="W12" s="6"/>
    </row>
    <row r="13" spans="2:24" s="5" customFormat="1" ht="11.25" customHeight="1">
      <c r="B13" s="29"/>
      <c r="C13" s="30"/>
      <c r="D13" s="83"/>
      <c r="E13" s="83"/>
      <c r="F13" s="83"/>
      <c r="G13" s="83"/>
      <c r="H13" s="84"/>
      <c r="I13" s="85"/>
      <c r="J13" s="85"/>
      <c r="K13" s="85"/>
      <c r="L13" s="85"/>
      <c r="M13" s="362" t="s">
        <v>145</v>
      </c>
      <c r="N13" s="85"/>
      <c r="O13" s="362" t="s">
        <v>146</v>
      </c>
      <c r="P13" s="85"/>
      <c r="Q13" s="362" t="s">
        <v>147</v>
      </c>
      <c r="R13" s="86"/>
      <c r="S13" s="87"/>
      <c r="T13" s="88"/>
      <c r="U13" s="87"/>
      <c r="V13" s="37"/>
      <c r="W13" s="34"/>
      <c r="X13" s="7"/>
    </row>
    <row r="14" spans="2:24" s="5" customFormat="1" ht="14.25" customHeight="1">
      <c r="B14" s="29"/>
      <c r="C14" s="30"/>
      <c r="D14" s="30"/>
      <c r="E14" s="30"/>
      <c r="F14" s="30"/>
      <c r="G14" s="30"/>
      <c r="H14" s="8"/>
      <c r="I14" s="8"/>
      <c r="J14" s="8"/>
      <c r="K14" s="8"/>
      <c r="L14" s="8"/>
      <c r="M14" s="363"/>
      <c r="N14" s="8"/>
      <c r="O14" s="363"/>
      <c r="P14" s="22"/>
      <c r="Q14" s="363"/>
      <c r="R14" s="8"/>
      <c r="S14" s="350"/>
      <c r="T14" s="350"/>
      <c r="U14" s="306" t="s">
        <v>149</v>
      </c>
      <c r="V14" s="37"/>
      <c r="W14" s="34"/>
      <c r="X14" s="7"/>
    </row>
    <row r="15" spans="2:23" s="5" customFormat="1" ht="13.5" customHeight="1" thickBot="1">
      <c r="B15" s="6"/>
      <c r="C15" s="8"/>
      <c r="D15" s="342" t="s">
        <v>0</v>
      </c>
      <c r="E15" s="342"/>
      <c r="F15" s="342"/>
      <c r="G15" s="9"/>
      <c r="H15" s="8" t="s">
        <v>126</v>
      </c>
      <c r="I15" s="10"/>
      <c r="J15" s="10"/>
      <c r="K15" s="10" t="s">
        <v>19</v>
      </c>
      <c r="L15" s="10"/>
      <c r="M15" s="364"/>
      <c r="N15" s="10"/>
      <c r="O15" s="364"/>
      <c r="P15" s="8"/>
      <c r="Q15" s="364"/>
      <c r="R15" s="10"/>
      <c r="S15" s="10" t="s">
        <v>1</v>
      </c>
      <c r="T15" s="19"/>
      <c r="U15" s="307"/>
      <c r="V15" s="71"/>
      <c r="W15" s="52"/>
    </row>
    <row r="16" spans="2:22" ht="24" customHeight="1" thickBot="1" thickTop="1">
      <c r="B16" s="11"/>
      <c r="C16" s="12" t="s">
        <v>9</v>
      </c>
      <c r="D16" s="292" t="s">
        <v>189</v>
      </c>
      <c r="E16" s="294"/>
      <c r="F16" s="293"/>
      <c r="G16" s="13"/>
      <c r="H16" s="292" t="s">
        <v>190</v>
      </c>
      <c r="I16" s="293"/>
      <c r="J16" s="24"/>
      <c r="K16" s="90">
        <v>9541</v>
      </c>
      <c r="L16" s="24"/>
      <c r="M16" s="91"/>
      <c r="N16" s="38"/>
      <c r="O16" s="92"/>
      <c r="P16" s="39"/>
      <c r="Q16" s="91">
        <v>2</v>
      </c>
      <c r="R16" s="24"/>
      <c r="S16" s="90">
        <f>K16*(M16+O16+Q16)</f>
        <v>19082</v>
      </c>
      <c r="T16" s="24"/>
      <c r="U16" s="251">
        <f>SUM(S16)</f>
        <v>19082</v>
      </c>
      <c r="V16" s="72"/>
    </row>
    <row r="17" spans="2:22" ht="4.5" customHeight="1" thickBot="1" thickTop="1">
      <c r="B17" s="25"/>
      <c r="C17" s="26"/>
      <c r="D17" s="27"/>
      <c r="E17" s="27"/>
      <c r="F17" s="27"/>
      <c r="G17" s="24"/>
      <c r="H17" s="27"/>
      <c r="I17" s="27"/>
      <c r="J17" s="24"/>
      <c r="K17" s="27"/>
      <c r="L17" s="24"/>
      <c r="M17" s="40"/>
      <c r="N17" s="38"/>
      <c r="O17" s="40"/>
      <c r="P17" s="38"/>
      <c r="Q17" s="38"/>
      <c r="R17" s="24"/>
      <c r="S17" s="24"/>
      <c r="T17" s="24"/>
      <c r="V17" s="72"/>
    </row>
    <row r="18" spans="2:22" ht="24" customHeight="1" thickBot="1" thickTop="1">
      <c r="B18" s="11"/>
      <c r="C18" s="12" t="s">
        <v>10</v>
      </c>
      <c r="D18" s="292" t="s">
        <v>191</v>
      </c>
      <c r="E18" s="294"/>
      <c r="F18" s="293"/>
      <c r="G18" s="13"/>
      <c r="H18" s="292" t="s">
        <v>192</v>
      </c>
      <c r="I18" s="293"/>
      <c r="J18" s="24"/>
      <c r="K18" s="90">
        <v>10100</v>
      </c>
      <c r="L18" s="24"/>
      <c r="M18" s="91"/>
      <c r="N18" s="38"/>
      <c r="O18" s="92"/>
      <c r="P18" s="41"/>
      <c r="Q18" s="91">
        <v>1</v>
      </c>
      <c r="R18" s="24"/>
      <c r="S18" s="90">
        <f>K18*(M18+O18+Q18)</f>
        <v>10100</v>
      </c>
      <c r="T18" s="24"/>
      <c r="U18" s="251">
        <f>SUM(S18:T18)</f>
        <v>10100</v>
      </c>
      <c r="V18" s="72"/>
    </row>
    <row r="19" spans="2:22" ht="4.5" customHeight="1" thickBot="1" thickTop="1">
      <c r="B19" s="25"/>
      <c r="C19" s="26"/>
      <c r="D19" s="27"/>
      <c r="E19" s="27"/>
      <c r="F19" s="27"/>
      <c r="G19" s="24"/>
      <c r="H19" s="27"/>
      <c r="I19" s="27"/>
      <c r="J19" s="24"/>
      <c r="K19" s="27"/>
      <c r="L19" s="24"/>
      <c r="M19" s="42"/>
      <c r="N19" s="38"/>
      <c r="O19" s="40"/>
      <c r="P19" s="38"/>
      <c r="Q19" s="38"/>
      <c r="R19" s="24"/>
      <c r="S19" s="24"/>
      <c r="T19" s="24"/>
      <c r="V19" s="72"/>
    </row>
    <row r="20" spans="2:22" ht="24" customHeight="1" thickBot="1" thickTop="1">
      <c r="B20" s="11"/>
      <c r="C20" s="12" t="s">
        <v>11</v>
      </c>
      <c r="D20" s="292" t="s">
        <v>193</v>
      </c>
      <c r="E20" s="294"/>
      <c r="F20" s="293"/>
      <c r="G20" s="13"/>
      <c r="H20" s="292" t="s">
        <v>195</v>
      </c>
      <c r="I20" s="293"/>
      <c r="J20" s="24"/>
      <c r="K20" s="90">
        <v>11500</v>
      </c>
      <c r="L20" s="24"/>
      <c r="M20" s="91"/>
      <c r="N20" s="38"/>
      <c r="O20" s="92"/>
      <c r="P20" s="41"/>
      <c r="Q20" s="91">
        <v>1</v>
      </c>
      <c r="R20" s="24"/>
      <c r="S20" s="90">
        <f>K20*(M20+O20+Q20)</f>
        <v>11500</v>
      </c>
      <c r="T20" s="24"/>
      <c r="U20" s="251">
        <f>SUM(S20:T20)</f>
        <v>11500</v>
      </c>
      <c r="V20" s="72"/>
    </row>
    <row r="21" spans="2:22" ht="4.5" customHeight="1" thickBot="1" thickTop="1">
      <c r="B21" s="25"/>
      <c r="C21" s="26"/>
      <c r="D21" s="27"/>
      <c r="E21" s="27"/>
      <c r="F21" s="27"/>
      <c r="G21" s="24"/>
      <c r="H21" s="27"/>
      <c r="I21" s="27"/>
      <c r="J21" s="24"/>
      <c r="K21" s="27"/>
      <c r="L21" s="24"/>
      <c r="M21" s="40"/>
      <c r="N21" s="38"/>
      <c r="O21" s="40"/>
      <c r="P21" s="38"/>
      <c r="Q21" s="38"/>
      <c r="R21" s="24"/>
      <c r="S21" s="24"/>
      <c r="T21" s="24"/>
      <c r="V21" s="72"/>
    </row>
    <row r="22" spans="2:22" ht="24" customHeight="1" thickBot="1" thickTop="1">
      <c r="B22" s="11"/>
      <c r="C22" s="12" t="s">
        <v>12</v>
      </c>
      <c r="D22" s="292" t="s">
        <v>196</v>
      </c>
      <c r="E22" s="294"/>
      <c r="F22" s="293"/>
      <c r="G22" s="13"/>
      <c r="H22" s="292" t="s">
        <v>194</v>
      </c>
      <c r="I22" s="293"/>
      <c r="J22" s="24"/>
      <c r="K22" s="90">
        <v>8653</v>
      </c>
      <c r="L22" s="24"/>
      <c r="M22" s="91"/>
      <c r="N22" s="38"/>
      <c r="O22" s="91"/>
      <c r="P22" s="38"/>
      <c r="Q22" s="91">
        <v>0.5</v>
      </c>
      <c r="R22" s="24"/>
      <c r="S22" s="90">
        <f>K22*(M22+O22+Q22)</f>
        <v>4326.5</v>
      </c>
      <c r="T22" s="24"/>
      <c r="U22" s="251">
        <f>SUM(S22:T22)</f>
        <v>4326.5</v>
      </c>
      <c r="V22" s="72"/>
    </row>
    <row r="23" spans="2:22" ht="4.5" customHeight="1" thickBot="1" thickTop="1">
      <c r="B23" s="25"/>
      <c r="C23" s="26"/>
      <c r="D23" s="27"/>
      <c r="E23" s="27"/>
      <c r="F23" s="27"/>
      <c r="G23" s="24"/>
      <c r="H23" s="27"/>
      <c r="I23" s="27"/>
      <c r="J23" s="24"/>
      <c r="K23" s="27"/>
      <c r="L23" s="24"/>
      <c r="M23" s="40"/>
      <c r="N23" s="38"/>
      <c r="O23" s="40"/>
      <c r="P23" s="38"/>
      <c r="Q23" s="38"/>
      <c r="R23" s="24"/>
      <c r="S23" s="24"/>
      <c r="T23" s="24"/>
      <c r="V23" s="72"/>
    </row>
    <row r="24" spans="2:22" ht="24" customHeight="1" thickBot="1" thickTop="1">
      <c r="B24" s="11"/>
      <c r="C24" s="12" t="s">
        <v>13</v>
      </c>
      <c r="D24" s="292" t="s">
        <v>197</v>
      </c>
      <c r="E24" s="294"/>
      <c r="F24" s="293"/>
      <c r="G24" s="13"/>
      <c r="H24" s="292" t="s">
        <v>194</v>
      </c>
      <c r="I24" s="293"/>
      <c r="J24" s="24"/>
      <c r="K24" s="90">
        <v>9750</v>
      </c>
      <c r="L24" s="24"/>
      <c r="M24" s="91"/>
      <c r="N24" s="38"/>
      <c r="O24" s="92"/>
      <c r="P24" s="41"/>
      <c r="Q24" s="91">
        <v>0.5</v>
      </c>
      <c r="R24" s="24"/>
      <c r="S24" s="90">
        <f>K24*(M24+O24+Q24)</f>
        <v>4875</v>
      </c>
      <c r="T24" s="24"/>
      <c r="U24" s="251">
        <f>SUM(S24:T24)</f>
        <v>4875</v>
      </c>
      <c r="V24" s="72"/>
    </row>
    <row r="25" spans="2:22" ht="4.5" customHeight="1" thickBot="1" thickTop="1">
      <c r="B25" s="25"/>
      <c r="C25" s="26"/>
      <c r="D25" s="27"/>
      <c r="E25" s="27"/>
      <c r="F25" s="27"/>
      <c r="G25" s="24"/>
      <c r="H25" s="27"/>
      <c r="I25" s="27"/>
      <c r="J25" s="24"/>
      <c r="K25" s="27"/>
      <c r="L25" s="24"/>
      <c r="M25" s="43"/>
      <c r="N25" s="38"/>
      <c r="O25" s="40"/>
      <c r="P25" s="38"/>
      <c r="Q25" s="38"/>
      <c r="R25" s="24"/>
      <c r="S25" s="24"/>
      <c r="T25" s="24"/>
      <c r="V25" s="72"/>
    </row>
    <row r="26" spans="2:22" ht="24" customHeight="1" thickBot="1" thickTop="1">
      <c r="B26" s="11"/>
      <c r="C26" s="12" t="s">
        <v>14</v>
      </c>
      <c r="D26" s="292"/>
      <c r="E26" s="294"/>
      <c r="F26" s="293"/>
      <c r="G26" s="13"/>
      <c r="H26" s="292"/>
      <c r="I26" s="293"/>
      <c r="J26" s="24"/>
      <c r="K26" s="90"/>
      <c r="L26" s="24"/>
      <c r="M26" s="91"/>
      <c r="N26" s="38"/>
      <c r="O26" s="92"/>
      <c r="P26" s="41"/>
      <c r="Q26" s="91"/>
      <c r="R26" s="24"/>
      <c r="S26" s="90">
        <f>K26*(M26+O26+Q26)</f>
        <v>0</v>
      </c>
      <c r="T26" s="24"/>
      <c r="U26" s="251">
        <f>SUM(S26:T26)</f>
        <v>0</v>
      </c>
      <c r="V26" s="72"/>
    </row>
    <row r="27" spans="2:22" ht="4.5" customHeight="1" thickBot="1" thickTop="1">
      <c r="B27" s="25"/>
      <c r="C27" s="26"/>
      <c r="D27" s="27"/>
      <c r="E27" s="27"/>
      <c r="F27" s="27"/>
      <c r="G27" s="24"/>
      <c r="H27" s="27"/>
      <c r="I27" s="27"/>
      <c r="J27" s="24"/>
      <c r="K27" s="27"/>
      <c r="L27" s="24"/>
      <c r="M27" s="40"/>
      <c r="N27" s="38"/>
      <c r="O27" s="40"/>
      <c r="P27" s="38"/>
      <c r="Q27" s="38"/>
      <c r="R27" s="24"/>
      <c r="S27" s="24"/>
      <c r="T27" s="24"/>
      <c r="V27" s="72"/>
    </row>
    <row r="28" spans="2:22" ht="24" customHeight="1" thickBot="1" thickTop="1">
      <c r="B28" s="11"/>
      <c r="C28" s="12" t="s">
        <v>15</v>
      </c>
      <c r="D28" s="292"/>
      <c r="E28" s="294"/>
      <c r="F28" s="293"/>
      <c r="G28" s="13"/>
      <c r="H28" s="292"/>
      <c r="I28" s="293"/>
      <c r="J28" s="24"/>
      <c r="K28" s="90"/>
      <c r="L28" s="24"/>
      <c r="M28" s="91"/>
      <c r="N28" s="38"/>
      <c r="O28" s="91"/>
      <c r="P28" s="38"/>
      <c r="Q28" s="91"/>
      <c r="R28" s="24"/>
      <c r="S28" s="90">
        <f>K28*(M28+O28+Q28)</f>
        <v>0</v>
      </c>
      <c r="T28" s="24"/>
      <c r="U28" s="251">
        <f>SUM(S28:T28)</f>
        <v>0</v>
      </c>
      <c r="V28" s="72"/>
    </row>
    <row r="29" spans="2:22" ht="4.5" customHeight="1" thickBot="1" thickTop="1">
      <c r="B29" s="25"/>
      <c r="C29" s="26"/>
      <c r="D29" s="27"/>
      <c r="E29" s="27"/>
      <c r="F29" s="27"/>
      <c r="G29" s="24"/>
      <c r="H29" s="27"/>
      <c r="I29" s="27"/>
      <c r="J29" s="24"/>
      <c r="K29" s="27"/>
      <c r="L29" s="24"/>
      <c r="M29" s="40"/>
      <c r="N29" s="38"/>
      <c r="O29" s="40"/>
      <c r="P29" s="38"/>
      <c r="Q29" s="38"/>
      <c r="R29" s="24"/>
      <c r="S29" s="24"/>
      <c r="T29" s="24"/>
      <c r="V29" s="72"/>
    </row>
    <row r="30" spans="2:22" ht="24" customHeight="1" thickBot="1" thickTop="1">
      <c r="B30" s="11"/>
      <c r="C30" s="12" t="s">
        <v>16</v>
      </c>
      <c r="D30" s="292"/>
      <c r="E30" s="294"/>
      <c r="F30" s="293"/>
      <c r="G30" s="13"/>
      <c r="H30" s="292"/>
      <c r="I30" s="293"/>
      <c r="J30" s="24"/>
      <c r="K30" s="90"/>
      <c r="L30" s="24"/>
      <c r="M30" s="91"/>
      <c r="N30" s="38"/>
      <c r="O30" s="91"/>
      <c r="P30" s="38"/>
      <c r="Q30" s="91"/>
      <c r="R30" s="24"/>
      <c r="S30" s="90">
        <v>0</v>
      </c>
      <c r="T30" s="24"/>
      <c r="U30" s="251">
        <f>SUM(S30:T30)</f>
        <v>0</v>
      </c>
      <c r="V30" s="72"/>
    </row>
    <row r="31" spans="2:22" ht="4.5" customHeight="1" thickBot="1" thickTop="1">
      <c r="B31" s="25"/>
      <c r="C31" s="26"/>
      <c r="D31" s="27"/>
      <c r="E31" s="27"/>
      <c r="F31" s="27"/>
      <c r="G31" s="24"/>
      <c r="H31" s="27"/>
      <c r="I31" s="27"/>
      <c r="J31" s="24"/>
      <c r="K31" s="27"/>
      <c r="L31" s="24"/>
      <c r="M31" s="40"/>
      <c r="N31" s="38"/>
      <c r="O31" s="40"/>
      <c r="P31" s="38"/>
      <c r="Q31" s="38"/>
      <c r="R31" s="24"/>
      <c r="S31" s="24"/>
      <c r="T31" s="24"/>
      <c r="V31" s="72"/>
    </row>
    <row r="32" spans="2:22" ht="24" customHeight="1" thickBot="1" thickTop="1">
      <c r="B32" s="11"/>
      <c r="C32" s="12" t="s">
        <v>17</v>
      </c>
      <c r="D32" s="292"/>
      <c r="E32" s="294"/>
      <c r="F32" s="293"/>
      <c r="G32" s="13"/>
      <c r="H32" s="292"/>
      <c r="I32" s="293"/>
      <c r="J32" s="24"/>
      <c r="K32" s="90"/>
      <c r="L32" s="24"/>
      <c r="M32" s="91"/>
      <c r="N32" s="38"/>
      <c r="O32" s="92"/>
      <c r="P32" s="41"/>
      <c r="Q32" s="91"/>
      <c r="R32" s="24"/>
      <c r="S32" s="90">
        <f>K32*(M32+O32+Q32)</f>
        <v>0</v>
      </c>
      <c r="T32" s="24"/>
      <c r="U32" s="251">
        <f>SUM(S32:T32)</f>
        <v>0</v>
      </c>
      <c r="V32" s="72"/>
    </row>
    <row r="33" spans="2:22" ht="4.5" customHeight="1" thickBot="1" thickTop="1">
      <c r="B33" s="25"/>
      <c r="C33" s="26"/>
      <c r="D33" s="193"/>
      <c r="E33" s="193"/>
      <c r="F33" s="193"/>
      <c r="G33" s="24"/>
      <c r="H33" s="193"/>
      <c r="I33" s="193"/>
      <c r="J33" s="24"/>
      <c r="K33" s="193"/>
      <c r="L33" s="24"/>
      <c r="M33" s="194"/>
      <c r="N33" s="38"/>
      <c r="O33" s="194"/>
      <c r="P33" s="38"/>
      <c r="Q33" s="38"/>
      <c r="R33" s="24"/>
      <c r="S33" s="24"/>
      <c r="T33" s="24"/>
      <c r="V33" s="72"/>
    </row>
    <row r="34" spans="2:22" ht="27.75" customHeight="1" thickBot="1" thickTop="1">
      <c r="B34" s="11"/>
      <c r="C34" s="12" t="s">
        <v>18</v>
      </c>
      <c r="D34" s="213">
        <v>0</v>
      </c>
      <c r="E34" s="250"/>
      <c r="F34" s="303" t="s">
        <v>157</v>
      </c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5"/>
      <c r="R34" s="228"/>
      <c r="S34" s="90">
        <v>0</v>
      </c>
      <c r="T34" s="24"/>
      <c r="U34" s="251">
        <f>SUM(S34:T34)</f>
        <v>0</v>
      </c>
      <c r="V34" s="72"/>
    </row>
    <row r="35" spans="2:24" ht="21.75" customHeight="1" thickBot="1">
      <c r="B35" s="14"/>
      <c r="C35" s="15"/>
      <c r="D35" s="295" t="s">
        <v>57</v>
      </c>
      <c r="E35" s="295"/>
      <c r="F35" s="295"/>
      <c r="G35" s="296"/>
      <c r="H35" s="296"/>
      <c r="I35" s="4"/>
      <c r="J35" s="4"/>
      <c r="K35" s="4"/>
      <c r="L35" s="4"/>
      <c r="M35" s="44">
        <f>SUM(M16:M34)</f>
        <v>0</v>
      </c>
      <c r="N35" s="44"/>
      <c r="O35" s="44">
        <f>SUM(O16:O34)</f>
        <v>0</v>
      </c>
      <c r="P35" s="44"/>
      <c r="Q35" s="44">
        <f>SUM(Q16:Q34)</f>
        <v>5</v>
      </c>
      <c r="R35" s="44">
        <f>SUM(R16:R34)</f>
        <v>0</v>
      </c>
      <c r="S35" s="17">
        <f>SUM(S16:S34)</f>
        <v>49883.5</v>
      </c>
      <c r="T35" s="17">
        <f>SUM(T16:T34)</f>
        <v>0</v>
      </c>
      <c r="U35" s="75">
        <f>SUM(U16:U34)</f>
        <v>49883.5</v>
      </c>
      <c r="V35" s="73"/>
      <c r="X35" s="3"/>
    </row>
    <row r="36" spans="1:20" ht="6" customHeight="1" thickBot="1">
      <c r="A36" s="3"/>
      <c r="B36" s="3"/>
      <c r="C36" s="3"/>
      <c r="D36" s="302"/>
      <c r="E36" s="302"/>
      <c r="F36" s="302"/>
      <c r="G36" s="2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3" s="159" customFormat="1" ht="24" customHeight="1" thickBot="1">
      <c r="A37" s="166"/>
      <c r="B37" s="160"/>
      <c r="C37" s="167" t="s">
        <v>78</v>
      </c>
      <c r="D37" s="301" t="s">
        <v>105</v>
      </c>
      <c r="E37" s="301"/>
      <c r="F37" s="301"/>
      <c r="G37" s="301"/>
      <c r="H37" s="301"/>
      <c r="I37" s="301"/>
      <c r="J37" s="301"/>
      <c r="K37" s="301"/>
      <c r="L37" s="163"/>
      <c r="M37" s="163"/>
      <c r="N37" s="163"/>
      <c r="O37" s="163"/>
      <c r="P37" s="163"/>
      <c r="Q37" s="163"/>
      <c r="R37" s="163"/>
      <c r="S37" s="163"/>
      <c r="T37" s="163"/>
      <c r="U37" s="299"/>
      <c r="V37" s="300"/>
      <c r="W37" s="169"/>
    </row>
    <row r="38" spans="1:24" s="5" customFormat="1" ht="5.25" customHeight="1" thickBot="1">
      <c r="A38" s="8"/>
      <c r="B38" s="29"/>
      <c r="C38" s="30"/>
      <c r="D38" s="30"/>
      <c r="E38" s="30"/>
      <c r="F38" s="30"/>
      <c r="G38" s="30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33"/>
      <c r="V38" s="37"/>
      <c r="W38" s="34"/>
      <c r="X38" s="7"/>
    </row>
    <row r="39" spans="1:24" s="5" customFormat="1" ht="26.25" customHeight="1" thickBot="1">
      <c r="A39" s="8"/>
      <c r="B39" s="29"/>
      <c r="C39" s="30"/>
      <c r="D39" s="286" t="s">
        <v>104</v>
      </c>
      <c r="E39" s="287"/>
      <c r="F39" s="287"/>
      <c r="G39" s="287"/>
      <c r="H39" s="287"/>
      <c r="I39" s="287"/>
      <c r="J39" s="287"/>
      <c r="K39" s="287"/>
      <c r="L39" s="287"/>
      <c r="M39" s="288"/>
      <c r="N39" s="85"/>
      <c r="O39" s="289" t="s">
        <v>128</v>
      </c>
      <c r="P39" s="290"/>
      <c r="Q39" s="290"/>
      <c r="R39" s="290"/>
      <c r="S39" s="291"/>
      <c r="T39" s="188"/>
      <c r="U39" s="189">
        <v>0.02</v>
      </c>
      <c r="V39" s="7"/>
      <c r="W39" s="214"/>
      <c r="X39" s="7"/>
    </row>
    <row r="40" spans="1:24" s="5" customFormat="1" ht="14.25" customHeight="1">
      <c r="A40" s="8"/>
      <c r="B40" s="29"/>
      <c r="C40" s="30"/>
      <c r="D40" s="30"/>
      <c r="E40" s="30"/>
      <c r="F40" s="30"/>
      <c r="G40" s="30"/>
      <c r="H40" s="8"/>
      <c r="I40" s="8"/>
      <c r="J40" s="8"/>
      <c r="K40" s="8"/>
      <c r="L40" s="8"/>
      <c r="M40" s="22"/>
      <c r="N40" s="8"/>
      <c r="O40" s="22"/>
      <c r="P40" s="22"/>
      <c r="Q40" s="22"/>
      <c r="R40" s="8"/>
      <c r="S40" s="8"/>
      <c r="T40" s="8"/>
      <c r="U40" s="33"/>
      <c r="V40" s="37"/>
      <c r="W40" s="34"/>
      <c r="X40" s="7"/>
    </row>
    <row r="41" spans="1:23" s="5" customFormat="1" ht="10.5" customHeight="1">
      <c r="A41" s="8"/>
      <c r="B41" s="6"/>
      <c r="C41" s="8"/>
      <c r="D41" s="342"/>
      <c r="E41" s="342"/>
      <c r="F41" s="342"/>
      <c r="G41" s="9"/>
      <c r="H41" s="8"/>
      <c r="I41" s="10"/>
      <c r="J41" s="10"/>
      <c r="K41" s="10" t="s">
        <v>114</v>
      </c>
      <c r="L41" s="10"/>
      <c r="M41" s="10" t="s">
        <v>72</v>
      </c>
      <c r="N41" s="10"/>
      <c r="O41" s="10" t="s">
        <v>73</v>
      </c>
      <c r="P41" s="8"/>
      <c r="Q41" s="10" t="s">
        <v>130</v>
      </c>
      <c r="R41" s="10"/>
      <c r="S41" s="22"/>
      <c r="T41" s="22"/>
      <c r="U41" s="223" t="s">
        <v>150</v>
      </c>
      <c r="V41" s="71"/>
      <c r="W41" s="52"/>
    </row>
    <row r="42" spans="1:23" s="5" customFormat="1" ht="14.25" customHeight="1" thickBot="1">
      <c r="A42" s="8"/>
      <c r="B42" s="6"/>
      <c r="C42" s="330"/>
      <c r="D42" s="343"/>
      <c r="E42" s="96"/>
      <c r="F42" s="9" t="s">
        <v>8</v>
      </c>
      <c r="G42" s="16"/>
      <c r="H42" s="16"/>
      <c r="I42" s="10"/>
      <c r="J42" s="10"/>
      <c r="K42" s="10" t="s">
        <v>115</v>
      </c>
      <c r="L42" s="10"/>
      <c r="M42" s="10" t="s">
        <v>116</v>
      </c>
      <c r="N42" s="8"/>
      <c r="O42" s="10" t="s">
        <v>116</v>
      </c>
      <c r="P42" s="8"/>
      <c r="Q42" s="10" t="s">
        <v>116</v>
      </c>
      <c r="R42" s="10"/>
      <c r="S42" s="10" t="s">
        <v>1</v>
      </c>
      <c r="T42" s="10"/>
      <c r="U42" s="70" t="s">
        <v>49</v>
      </c>
      <c r="V42" s="71"/>
      <c r="W42" s="52"/>
    </row>
    <row r="43" spans="1:22" ht="24" customHeight="1" thickBot="1" thickTop="1">
      <c r="A43" s="3"/>
      <c r="B43" s="11"/>
      <c r="C43" s="50" t="s">
        <v>9</v>
      </c>
      <c r="D43" s="322" t="s">
        <v>5</v>
      </c>
      <c r="E43" s="322"/>
      <c r="F43" s="322"/>
      <c r="G43" s="262"/>
      <c r="H43" s="263"/>
      <c r="I43" s="48"/>
      <c r="J43" s="3"/>
      <c r="K43" s="90">
        <v>1</v>
      </c>
      <c r="L43" s="3"/>
      <c r="M43" s="199">
        <v>12</v>
      </c>
      <c r="N43" s="200"/>
      <c r="O43" s="199"/>
      <c r="P43" s="200"/>
      <c r="Q43" s="199"/>
      <c r="R43" s="3"/>
      <c r="S43" s="90">
        <v>45750</v>
      </c>
      <c r="T43" s="3"/>
      <c r="U43" s="251">
        <f>SUM(S43:T43)</f>
        <v>45750</v>
      </c>
      <c r="V43" s="72"/>
    </row>
    <row r="44" spans="1:22" ht="5.25" customHeight="1" thickBot="1" thickTop="1">
      <c r="A44" s="3"/>
      <c r="B44" s="11"/>
      <c r="C44" s="50"/>
      <c r="D44" s="264"/>
      <c r="E44" s="264"/>
      <c r="F44" s="262"/>
      <c r="G44" s="262"/>
      <c r="H44" s="262"/>
      <c r="I44" s="48"/>
      <c r="J44" s="3"/>
      <c r="K44" s="45"/>
      <c r="L44" s="3"/>
      <c r="M44" s="200"/>
      <c r="N44" s="200"/>
      <c r="O44" s="200"/>
      <c r="P44" s="200"/>
      <c r="Q44" s="200"/>
      <c r="R44" s="3"/>
      <c r="S44" s="3"/>
      <c r="T44" s="3"/>
      <c r="V44" s="72"/>
    </row>
    <row r="45" spans="1:22" ht="24" customHeight="1" thickBot="1" thickTop="1">
      <c r="A45" s="3"/>
      <c r="B45" s="11"/>
      <c r="C45" s="50" t="s">
        <v>10</v>
      </c>
      <c r="D45" s="322" t="s">
        <v>140</v>
      </c>
      <c r="E45" s="322"/>
      <c r="F45" s="322"/>
      <c r="G45" s="349"/>
      <c r="H45" s="349"/>
      <c r="I45" s="48"/>
      <c r="J45" s="3"/>
      <c r="K45" s="90"/>
      <c r="L45" s="3"/>
      <c r="M45" s="199"/>
      <c r="N45" s="200"/>
      <c r="O45" s="199"/>
      <c r="P45" s="200"/>
      <c r="Q45" s="199"/>
      <c r="R45" s="3"/>
      <c r="S45" s="90">
        <v>0</v>
      </c>
      <c r="T45" s="3"/>
      <c r="U45" s="251">
        <f>SUM(S45:T45)</f>
        <v>0</v>
      </c>
      <c r="V45" s="72"/>
    </row>
    <row r="46" spans="1:22" ht="5.25" customHeight="1" thickBot="1" thickTop="1">
      <c r="A46" s="3"/>
      <c r="B46" s="11"/>
      <c r="C46" s="50"/>
      <c r="D46" s="264"/>
      <c r="E46" s="264"/>
      <c r="F46" s="262"/>
      <c r="G46" s="262"/>
      <c r="H46" s="262"/>
      <c r="I46" s="48"/>
      <c r="J46" s="3"/>
      <c r="K46" s="3"/>
      <c r="L46" s="3"/>
      <c r="M46" s="200"/>
      <c r="N46" s="200"/>
      <c r="O46" s="201"/>
      <c r="P46" s="200"/>
      <c r="Q46" s="200"/>
      <c r="R46" s="3"/>
      <c r="S46" s="3"/>
      <c r="T46" s="3"/>
      <c r="V46" s="72"/>
    </row>
    <row r="47" spans="1:22" ht="24" customHeight="1" thickBot="1" thickTop="1">
      <c r="A47" s="3"/>
      <c r="B47" s="11"/>
      <c r="C47" s="50" t="s">
        <v>11</v>
      </c>
      <c r="D47" s="322" t="s">
        <v>141</v>
      </c>
      <c r="E47" s="322"/>
      <c r="F47" s="322"/>
      <c r="G47" s="349"/>
      <c r="H47" s="349"/>
      <c r="I47" s="48"/>
      <c r="J47" s="3"/>
      <c r="K47" s="90"/>
      <c r="L47" s="3"/>
      <c r="M47" s="199"/>
      <c r="N47" s="200"/>
      <c r="O47" s="199"/>
      <c r="P47" s="200"/>
      <c r="Q47" s="199"/>
      <c r="R47" s="3"/>
      <c r="S47" s="90">
        <v>0</v>
      </c>
      <c r="T47" s="3"/>
      <c r="U47" s="251">
        <f>SUM(S47:T47)</f>
        <v>0</v>
      </c>
      <c r="V47" s="72"/>
    </row>
    <row r="48" spans="1:22" ht="4.5" customHeight="1" thickTop="1">
      <c r="A48" s="3"/>
      <c r="B48" s="11"/>
      <c r="C48" s="50"/>
      <c r="D48" s="46"/>
      <c r="E48" s="46"/>
      <c r="F48" s="47"/>
      <c r="G48" s="47"/>
      <c r="H48" s="47"/>
      <c r="I48" s="4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V48" s="72"/>
    </row>
    <row r="49" spans="1:23" s="5" customFormat="1" ht="10.5" customHeight="1">
      <c r="A49" s="8"/>
      <c r="B49" s="6"/>
      <c r="C49" s="8"/>
      <c r="D49" s="342"/>
      <c r="E49" s="342"/>
      <c r="F49" s="342"/>
      <c r="G49" s="9"/>
      <c r="H49" s="8"/>
      <c r="I49" s="10"/>
      <c r="J49" s="10"/>
      <c r="K49" s="10" t="s">
        <v>21</v>
      </c>
      <c r="L49" s="10"/>
      <c r="M49" s="10" t="s">
        <v>21</v>
      </c>
      <c r="N49" s="10"/>
      <c r="O49" s="10" t="s">
        <v>21</v>
      </c>
      <c r="P49" s="8"/>
      <c r="Q49" s="10" t="s">
        <v>21</v>
      </c>
      <c r="R49" s="10"/>
      <c r="S49" s="350"/>
      <c r="T49" s="350"/>
      <c r="U49" s="51"/>
      <c r="V49" s="71"/>
      <c r="W49" s="52"/>
    </row>
    <row r="50" spans="1:23" s="5" customFormat="1" ht="27" customHeight="1" thickBot="1">
      <c r="A50" s="8"/>
      <c r="B50" s="6"/>
      <c r="C50" s="330" t="s">
        <v>8</v>
      </c>
      <c r="D50" s="343"/>
      <c r="E50" s="96"/>
      <c r="F50" s="9"/>
      <c r="G50" s="16"/>
      <c r="H50" s="10" t="s">
        <v>7</v>
      </c>
      <c r="I50" s="10"/>
      <c r="J50" s="10"/>
      <c r="K50" s="10" t="s">
        <v>40</v>
      </c>
      <c r="L50" s="10"/>
      <c r="M50" s="10" t="s">
        <v>41</v>
      </c>
      <c r="N50" s="8"/>
      <c r="O50" s="10" t="s">
        <v>42</v>
      </c>
      <c r="P50" s="8"/>
      <c r="Q50" s="10" t="s">
        <v>43</v>
      </c>
      <c r="R50" s="10"/>
      <c r="S50" s="10" t="s">
        <v>1</v>
      </c>
      <c r="T50" s="10"/>
      <c r="U50" s="70" t="s">
        <v>149</v>
      </c>
      <c r="V50" s="71"/>
      <c r="W50" s="52"/>
    </row>
    <row r="51" spans="1:22" ht="24" customHeight="1" thickBot="1" thickTop="1">
      <c r="A51" s="3"/>
      <c r="B51" s="11"/>
      <c r="C51" s="50" t="s">
        <v>12</v>
      </c>
      <c r="D51" s="322" t="s">
        <v>6</v>
      </c>
      <c r="E51" s="322"/>
      <c r="F51" s="322"/>
      <c r="G51" s="322"/>
      <c r="H51" s="272">
        <v>2</v>
      </c>
      <c r="I51" s="48"/>
      <c r="J51" s="3"/>
      <c r="K51" s="90">
        <v>25500</v>
      </c>
      <c r="L51" s="3"/>
      <c r="M51" s="90">
        <v>25500</v>
      </c>
      <c r="N51" s="3"/>
      <c r="O51" s="90"/>
      <c r="P51" s="3"/>
      <c r="Q51" s="90"/>
      <c r="R51" s="3"/>
      <c r="S51" s="90">
        <f>SUM(K51:Q51)</f>
        <v>51000</v>
      </c>
      <c r="T51" s="3"/>
      <c r="U51" s="251">
        <f>SUM(S51:T51)</f>
        <v>51000</v>
      </c>
      <c r="V51" s="72"/>
    </row>
    <row r="52" spans="1:22" ht="5.25" customHeight="1" thickBot="1" thickTop="1">
      <c r="A52" s="3"/>
      <c r="B52" s="11"/>
      <c r="C52" s="50"/>
      <c r="D52" s="264"/>
      <c r="E52" s="264"/>
      <c r="F52" s="262"/>
      <c r="G52" s="262"/>
      <c r="H52" s="273"/>
      <c r="I52" s="48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V52" s="72"/>
    </row>
    <row r="53" spans="1:22" ht="24" customHeight="1" thickBot="1" thickTop="1">
      <c r="A53" s="3"/>
      <c r="B53" s="11"/>
      <c r="C53" s="50" t="s">
        <v>13</v>
      </c>
      <c r="D53" s="322" t="s">
        <v>182</v>
      </c>
      <c r="E53" s="322"/>
      <c r="F53" s="322"/>
      <c r="G53" s="266"/>
      <c r="H53" s="272">
        <v>2</v>
      </c>
      <c r="I53" s="3"/>
      <c r="J53" s="13"/>
      <c r="K53" s="90">
        <v>6400</v>
      </c>
      <c r="L53" s="13"/>
      <c r="M53" s="90"/>
      <c r="N53" s="3"/>
      <c r="O53" s="90"/>
      <c r="P53" s="3"/>
      <c r="Q53" s="90"/>
      <c r="R53" s="3"/>
      <c r="S53" s="90">
        <f>SUM(K53:Q53)</f>
        <v>6400</v>
      </c>
      <c r="T53" s="3"/>
      <c r="U53" s="251">
        <f>SUM(S53:T53)</f>
        <v>6400</v>
      </c>
      <c r="V53" s="72"/>
    </row>
    <row r="54" spans="1:22" ht="5.25" customHeight="1" thickBot="1" thickTop="1">
      <c r="A54" s="3"/>
      <c r="B54" s="11"/>
      <c r="C54" s="50"/>
      <c r="D54" s="264"/>
      <c r="E54" s="264"/>
      <c r="F54" s="262"/>
      <c r="G54" s="262"/>
      <c r="H54" s="273"/>
      <c r="I54" s="47"/>
      <c r="J54" s="13"/>
      <c r="K54" s="3"/>
      <c r="L54" s="13"/>
      <c r="M54" s="3"/>
      <c r="N54" s="3"/>
      <c r="O54" s="3"/>
      <c r="P54" s="3"/>
      <c r="Q54" s="3"/>
      <c r="R54" s="3"/>
      <c r="S54" s="3"/>
      <c r="T54" s="3"/>
      <c r="V54" s="72"/>
    </row>
    <row r="55" spans="1:22" ht="24" customHeight="1" thickBot="1" thickTop="1">
      <c r="A55" s="3"/>
      <c r="B55" s="11"/>
      <c r="C55" s="50" t="s">
        <v>14</v>
      </c>
      <c r="D55" s="322" t="s">
        <v>22</v>
      </c>
      <c r="E55" s="323"/>
      <c r="F55" s="323"/>
      <c r="G55" s="323"/>
      <c r="H55" s="272"/>
      <c r="I55" s="48"/>
      <c r="J55" s="3"/>
      <c r="K55" s="90"/>
      <c r="L55" s="3"/>
      <c r="M55" s="90"/>
      <c r="N55" s="3"/>
      <c r="O55" s="90"/>
      <c r="P55" s="3"/>
      <c r="Q55" s="90"/>
      <c r="R55" s="3"/>
      <c r="S55" s="90">
        <f>SUM(K55:Q55)</f>
        <v>0</v>
      </c>
      <c r="T55" s="3"/>
      <c r="U55" s="251">
        <f>SUM(S55:T55)</f>
        <v>0</v>
      </c>
      <c r="V55" s="72"/>
    </row>
    <row r="56" spans="1:22" ht="5.25" customHeight="1" thickBot="1" thickTop="1">
      <c r="A56" s="3"/>
      <c r="B56" s="11"/>
      <c r="C56" s="50"/>
      <c r="D56" s="264"/>
      <c r="E56" s="264"/>
      <c r="F56" s="262"/>
      <c r="G56" s="262"/>
      <c r="H56" s="273"/>
      <c r="I56" s="4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V56" s="72"/>
    </row>
    <row r="57" spans="1:22" ht="24" customHeight="1" thickBot="1" thickTop="1">
      <c r="A57" s="3"/>
      <c r="B57" s="11"/>
      <c r="C57" s="50" t="s">
        <v>15</v>
      </c>
      <c r="D57" s="322" t="s">
        <v>45</v>
      </c>
      <c r="E57" s="324"/>
      <c r="F57" s="324"/>
      <c r="G57" s="324"/>
      <c r="H57" s="272"/>
      <c r="I57" s="48"/>
      <c r="J57" s="3"/>
      <c r="K57" s="90"/>
      <c r="L57" s="3"/>
      <c r="M57" s="90"/>
      <c r="N57" s="3"/>
      <c r="O57" s="90"/>
      <c r="P57" s="3"/>
      <c r="Q57" s="90"/>
      <c r="R57" s="3"/>
      <c r="S57" s="90">
        <f>SUM(K57:Q57)</f>
        <v>0</v>
      </c>
      <c r="T57" s="3"/>
      <c r="U57" s="251">
        <f>SUM(S57:T57)</f>
        <v>0</v>
      </c>
      <c r="V57" s="72"/>
    </row>
    <row r="58" spans="1:22" ht="5.25" customHeight="1" thickBot="1" thickTop="1">
      <c r="A58" s="3"/>
      <c r="B58" s="11"/>
      <c r="C58" s="50"/>
      <c r="E58" s="262"/>
      <c r="F58" s="265"/>
      <c r="G58" s="265"/>
      <c r="H58" s="274"/>
      <c r="I58" s="4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V58" s="72"/>
    </row>
    <row r="59" spans="1:22" ht="24" customHeight="1" thickBot="1" thickTop="1">
      <c r="A59" s="3"/>
      <c r="B59" s="11"/>
      <c r="C59" s="50" t="s">
        <v>16</v>
      </c>
      <c r="D59" s="322" t="s">
        <v>46</v>
      </c>
      <c r="E59" s="323"/>
      <c r="F59" s="323"/>
      <c r="G59" s="265"/>
      <c r="H59" s="272"/>
      <c r="I59" s="48"/>
      <c r="J59" s="3"/>
      <c r="K59" s="90"/>
      <c r="L59" s="3"/>
      <c r="M59" s="90"/>
      <c r="N59" s="3"/>
      <c r="O59" s="90"/>
      <c r="P59" s="3"/>
      <c r="Q59" s="90"/>
      <c r="R59" s="3"/>
      <c r="S59" s="90">
        <f>SUM(K59:Q59)</f>
        <v>0</v>
      </c>
      <c r="T59" s="3"/>
      <c r="U59" s="251">
        <f>SUM(S59:T59)</f>
        <v>0</v>
      </c>
      <c r="V59" s="72"/>
    </row>
    <row r="60" spans="1:22" ht="5.25" customHeight="1" thickBot="1" thickTop="1">
      <c r="A60" s="3"/>
      <c r="B60" s="11"/>
      <c r="C60" s="50"/>
      <c r="D60" s="264"/>
      <c r="E60" s="264"/>
      <c r="F60" s="262"/>
      <c r="G60" s="262"/>
      <c r="H60" s="273"/>
      <c r="I60" s="4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V60" s="72"/>
    </row>
    <row r="61" spans="1:22" ht="24" customHeight="1" thickBot="1" thickTop="1">
      <c r="A61" s="3"/>
      <c r="B61" s="11"/>
      <c r="C61" s="50" t="s">
        <v>17</v>
      </c>
      <c r="D61" s="322" t="s">
        <v>23</v>
      </c>
      <c r="E61" s="323"/>
      <c r="F61" s="323"/>
      <c r="G61" s="323"/>
      <c r="H61" s="272"/>
      <c r="I61" s="48"/>
      <c r="J61" s="3"/>
      <c r="K61" s="90"/>
      <c r="L61" s="3"/>
      <c r="M61" s="90"/>
      <c r="N61" s="3"/>
      <c r="O61" s="90"/>
      <c r="P61" s="3"/>
      <c r="Q61" s="90"/>
      <c r="R61" s="3"/>
      <c r="S61" s="90">
        <f>SUM(K61:Q61)</f>
        <v>0</v>
      </c>
      <c r="T61" s="3"/>
      <c r="U61" s="251">
        <f>SUM(S61:T61)</f>
        <v>0</v>
      </c>
      <c r="V61" s="72"/>
    </row>
    <row r="62" spans="1:22" ht="5.25" customHeight="1" thickBot="1" thickTop="1">
      <c r="A62" s="3"/>
      <c r="B62" s="11"/>
      <c r="C62" s="50"/>
      <c r="D62" s="265"/>
      <c r="E62" s="265"/>
      <c r="F62" s="265"/>
      <c r="G62" s="265"/>
      <c r="H62" s="275"/>
      <c r="I62" s="48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V62" s="72"/>
    </row>
    <row r="63" spans="1:22" ht="24" customHeight="1" thickBot="1" thickTop="1">
      <c r="A63" s="3"/>
      <c r="B63" s="11"/>
      <c r="C63" s="50" t="s">
        <v>18</v>
      </c>
      <c r="D63" s="322" t="s">
        <v>24</v>
      </c>
      <c r="E63" s="323"/>
      <c r="F63" s="323"/>
      <c r="G63" s="323"/>
      <c r="H63" s="272"/>
      <c r="I63" s="48"/>
      <c r="J63" s="3"/>
      <c r="K63" s="90"/>
      <c r="L63" s="3"/>
      <c r="M63" s="90"/>
      <c r="N63" s="3"/>
      <c r="O63" s="90"/>
      <c r="P63" s="3"/>
      <c r="Q63" s="90"/>
      <c r="R63" s="3"/>
      <c r="S63" s="90">
        <f>SUM(K63:Q63)</f>
        <v>0</v>
      </c>
      <c r="T63" s="3"/>
      <c r="U63" s="251">
        <f>SUM(S63:T63)</f>
        <v>0</v>
      </c>
      <c r="V63" s="72"/>
    </row>
    <row r="64" spans="1:23" s="5" customFormat="1" ht="21.75" customHeight="1" thickBot="1" thickTop="1">
      <c r="A64" s="8"/>
      <c r="B64" s="64"/>
      <c r="C64" s="65"/>
      <c r="D64" s="66"/>
      <c r="E64" s="66"/>
      <c r="F64" s="17" t="s">
        <v>50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>
        <f>SUM(S43:S63)</f>
        <v>103150</v>
      </c>
      <c r="T64" s="17"/>
      <c r="U64" s="76">
        <f>SUM(U43:U63)</f>
        <v>103150</v>
      </c>
      <c r="V64" s="74"/>
      <c r="W64" s="53"/>
    </row>
    <row r="65" spans="1:23" s="5" customFormat="1" ht="8.25" customHeight="1" thickBot="1">
      <c r="A65" s="8"/>
      <c r="B65" s="8"/>
      <c r="C65" s="77"/>
      <c r="D65" s="22"/>
      <c r="E65" s="22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53"/>
      <c r="V65" s="53"/>
      <c r="W65" s="53"/>
    </row>
    <row r="66" spans="1:23" s="159" customFormat="1" ht="26.25" customHeight="1" thickBot="1">
      <c r="A66" s="166"/>
      <c r="B66" s="320" t="s">
        <v>106</v>
      </c>
      <c r="C66" s="321"/>
      <c r="D66" s="301" t="s">
        <v>107</v>
      </c>
      <c r="E66" s="301"/>
      <c r="F66" s="301"/>
      <c r="G66" s="170"/>
      <c r="H66" s="346" t="s">
        <v>125</v>
      </c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158"/>
      <c r="U66" s="170"/>
      <c r="V66" s="171"/>
      <c r="W66" s="172"/>
    </row>
    <row r="67" spans="1:23" s="5" customFormat="1" ht="5.25" customHeight="1">
      <c r="A67" s="8"/>
      <c r="B67" s="236"/>
      <c r="C67" s="237"/>
      <c r="D67" s="237"/>
      <c r="E67" s="237"/>
      <c r="F67" s="237"/>
      <c r="G67" s="237"/>
      <c r="H67" s="237"/>
      <c r="I67" s="237"/>
      <c r="J67" s="237"/>
      <c r="K67" s="237"/>
      <c r="L67" s="8"/>
      <c r="M67" s="8"/>
      <c r="N67" s="8"/>
      <c r="O67" s="8"/>
      <c r="P67" s="8"/>
      <c r="Q67" s="8"/>
      <c r="R67" s="8"/>
      <c r="S67" s="8"/>
      <c r="T67" s="8"/>
      <c r="U67" s="51"/>
      <c r="V67" s="71"/>
      <c r="W67" s="52"/>
    </row>
    <row r="68" spans="1:23" s="5" customFormat="1" ht="11.25" customHeight="1">
      <c r="A68" s="8"/>
      <c r="B68" s="238"/>
      <c r="C68" s="318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51"/>
      <c r="V68" s="71"/>
      <c r="W68" s="52"/>
    </row>
    <row r="69" spans="1:23" s="5" customFormat="1" ht="25.5" customHeight="1" thickBot="1">
      <c r="A69" s="8"/>
      <c r="B69" s="210"/>
      <c r="C69" s="353" t="s">
        <v>7</v>
      </c>
      <c r="D69" s="331"/>
      <c r="E69" s="54"/>
      <c r="G69" s="8"/>
      <c r="H69" s="10"/>
      <c r="I69" s="8"/>
      <c r="J69" s="8"/>
      <c r="K69" s="215"/>
      <c r="L69" s="86"/>
      <c r="M69" s="22" t="s">
        <v>44</v>
      </c>
      <c r="N69" s="86"/>
      <c r="O69" s="366" t="s">
        <v>148</v>
      </c>
      <c r="P69" s="354"/>
      <c r="Q69" s="354"/>
      <c r="R69" s="10"/>
      <c r="S69" s="10" t="s">
        <v>1</v>
      </c>
      <c r="T69" s="10"/>
      <c r="U69" s="70" t="s">
        <v>149</v>
      </c>
      <c r="V69" s="71"/>
      <c r="W69" s="52"/>
    </row>
    <row r="70" spans="1:23" s="5" customFormat="1" ht="24" customHeight="1" thickBot="1" thickTop="1">
      <c r="A70" s="8"/>
      <c r="B70" s="208" t="s">
        <v>9</v>
      </c>
      <c r="C70" s="270">
        <f>COUNTA(D16:D32)+D34</f>
        <v>5</v>
      </c>
      <c r="D70" s="367" t="s">
        <v>4</v>
      </c>
      <c r="E70" s="345"/>
      <c r="F70" s="345"/>
      <c r="G70" s="345"/>
      <c r="H70" s="345"/>
      <c r="I70" s="49"/>
      <c r="J70" s="8"/>
      <c r="L70" s="86"/>
      <c r="M70" s="94">
        <v>0.32</v>
      </c>
      <c r="N70" s="86"/>
      <c r="O70" s="348">
        <f>S35</f>
        <v>49883.5</v>
      </c>
      <c r="P70" s="328"/>
      <c r="Q70" s="329"/>
      <c r="R70" s="8"/>
      <c r="S70" s="28">
        <f>$M70*O70</f>
        <v>15962.720000000001</v>
      </c>
      <c r="T70" s="8"/>
      <c r="U70" s="251">
        <f>SUM(S70:T70)</f>
        <v>15962.720000000001</v>
      </c>
      <c r="V70" s="72"/>
      <c r="W70" s="35"/>
    </row>
    <row r="71" spans="1:23" s="5" customFormat="1" ht="5.25" customHeight="1" thickBot="1" thickTop="1">
      <c r="A71" s="8"/>
      <c r="B71" s="209"/>
      <c r="C71" s="8"/>
      <c r="D71" s="219"/>
      <c r="E71" s="219"/>
      <c r="F71" s="219"/>
      <c r="G71" s="219"/>
      <c r="H71" s="220"/>
      <c r="I71" s="9"/>
      <c r="J71" s="8"/>
      <c r="K71" s="217"/>
      <c r="L71" s="86"/>
      <c r="M71" s="86"/>
      <c r="N71" s="86"/>
      <c r="O71" s="218"/>
      <c r="P71" s="218"/>
      <c r="Q71" s="218"/>
      <c r="R71" s="8"/>
      <c r="S71" s="8"/>
      <c r="T71" s="8"/>
      <c r="U71" s="51"/>
      <c r="V71" s="71"/>
      <c r="W71" s="52"/>
    </row>
    <row r="72" spans="1:22" ht="24" customHeight="1" thickBot="1" thickTop="1">
      <c r="A72" s="3"/>
      <c r="B72" s="208" t="s">
        <v>10</v>
      </c>
      <c r="C72" s="270">
        <f>K43</f>
        <v>1</v>
      </c>
      <c r="D72" s="344" t="s">
        <v>5</v>
      </c>
      <c r="E72" s="345"/>
      <c r="F72" s="345"/>
      <c r="G72" s="345"/>
      <c r="H72" s="345"/>
      <c r="I72" s="48"/>
      <c r="J72" s="3"/>
      <c r="L72" s="45"/>
      <c r="M72" s="94">
        <v>0.32</v>
      </c>
      <c r="N72" s="45"/>
      <c r="O72" s="348">
        <f>S43</f>
        <v>45750</v>
      </c>
      <c r="P72" s="328"/>
      <c r="Q72" s="329"/>
      <c r="R72" s="3"/>
      <c r="S72" s="28">
        <f>$M72*O72</f>
        <v>14640</v>
      </c>
      <c r="T72" s="3"/>
      <c r="U72" s="251">
        <f>SUM(S72:T72)</f>
        <v>14640</v>
      </c>
      <c r="V72" s="72"/>
    </row>
    <row r="73" spans="1:23" s="5" customFormat="1" ht="5.25" customHeight="1" thickBot="1" thickTop="1">
      <c r="A73" s="8"/>
      <c r="B73" s="209"/>
      <c r="C73" s="8"/>
      <c r="D73" s="219"/>
      <c r="E73" s="219"/>
      <c r="F73" s="219"/>
      <c r="G73" s="219"/>
      <c r="H73" s="220"/>
      <c r="I73" s="9"/>
      <c r="J73" s="8"/>
      <c r="K73" s="217"/>
      <c r="L73" s="86"/>
      <c r="M73" s="86"/>
      <c r="N73" s="86"/>
      <c r="O73" s="218"/>
      <c r="P73" s="218"/>
      <c r="Q73" s="218"/>
      <c r="R73" s="8"/>
      <c r="S73" s="8"/>
      <c r="T73" s="8"/>
      <c r="U73" s="211"/>
      <c r="V73" s="71"/>
      <c r="W73" s="52"/>
    </row>
    <row r="74" spans="1:22" ht="24" customHeight="1" thickBot="1" thickTop="1">
      <c r="A74" s="3"/>
      <c r="B74" s="208" t="s">
        <v>11</v>
      </c>
      <c r="C74" s="270">
        <f>K45</f>
        <v>0</v>
      </c>
      <c r="D74" s="344" t="s">
        <v>135</v>
      </c>
      <c r="E74" s="345"/>
      <c r="F74" s="345"/>
      <c r="G74" s="345"/>
      <c r="H74" s="345"/>
      <c r="I74" s="48"/>
      <c r="J74" s="3"/>
      <c r="L74" s="45"/>
      <c r="M74" s="94">
        <v>0.45</v>
      </c>
      <c r="N74" s="45"/>
      <c r="O74" s="292">
        <f>$S45</f>
        <v>0</v>
      </c>
      <c r="P74" s="325"/>
      <c r="Q74" s="311"/>
      <c r="R74" s="3"/>
      <c r="S74" s="28">
        <f>$M74*O74</f>
        <v>0</v>
      </c>
      <c r="T74" s="3"/>
      <c r="U74" s="251">
        <f>SUM(S74:T74)</f>
        <v>0</v>
      </c>
      <c r="V74" s="72"/>
    </row>
    <row r="75" spans="1:23" s="5" customFormat="1" ht="5.25" customHeight="1" thickBot="1" thickTop="1">
      <c r="A75" s="8"/>
      <c r="B75" s="209"/>
      <c r="C75" s="8"/>
      <c r="D75" s="219"/>
      <c r="E75" s="219"/>
      <c r="F75" s="219"/>
      <c r="G75" s="219"/>
      <c r="H75" s="221"/>
      <c r="I75" s="9"/>
      <c r="J75" s="8"/>
      <c r="K75" s="217"/>
      <c r="L75" s="86"/>
      <c r="M75" s="86"/>
      <c r="N75" s="86"/>
      <c r="O75" s="218"/>
      <c r="P75" s="218"/>
      <c r="Q75" s="218"/>
      <c r="R75" s="8"/>
      <c r="S75" s="8"/>
      <c r="T75" s="8"/>
      <c r="U75" s="51"/>
      <c r="V75" s="71"/>
      <c r="W75" s="52"/>
    </row>
    <row r="76" spans="1:22" ht="24" customHeight="1" thickBot="1" thickTop="1">
      <c r="A76" s="3"/>
      <c r="B76" s="208" t="s">
        <v>12</v>
      </c>
      <c r="C76" s="270">
        <f>K47</f>
        <v>0</v>
      </c>
      <c r="D76" s="344" t="s">
        <v>136</v>
      </c>
      <c r="E76" s="345"/>
      <c r="F76" s="345"/>
      <c r="G76" s="345"/>
      <c r="H76" s="345"/>
      <c r="I76" s="48"/>
      <c r="J76" s="3"/>
      <c r="L76" s="45"/>
      <c r="M76" s="94">
        <v>0.32</v>
      </c>
      <c r="N76" s="45"/>
      <c r="O76" s="292">
        <f>$S47</f>
        <v>0</v>
      </c>
      <c r="P76" s="325"/>
      <c r="Q76" s="311"/>
      <c r="R76" s="3"/>
      <c r="S76" s="28">
        <f>$M76*O76</f>
        <v>0</v>
      </c>
      <c r="T76" s="3"/>
      <c r="U76" s="251">
        <f>SUM(S76:T76)</f>
        <v>0</v>
      </c>
      <c r="V76" s="72"/>
    </row>
    <row r="77" spans="1:23" s="5" customFormat="1" ht="5.25" customHeight="1" thickBot="1" thickTop="1">
      <c r="A77" s="8"/>
      <c r="B77" s="209"/>
      <c r="C77" s="8"/>
      <c r="D77" s="219"/>
      <c r="E77" s="219"/>
      <c r="F77" s="219"/>
      <c r="G77" s="219"/>
      <c r="H77" s="221"/>
      <c r="I77" s="9"/>
      <c r="J77" s="8"/>
      <c r="K77" s="217"/>
      <c r="L77" s="86"/>
      <c r="M77" s="86"/>
      <c r="N77" s="86"/>
      <c r="O77" s="218"/>
      <c r="P77" s="218"/>
      <c r="Q77" s="218"/>
      <c r="R77" s="8"/>
      <c r="S77" s="8"/>
      <c r="T77" s="8"/>
      <c r="U77" s="51"/>
      <c r="V77" s="71"/>
      <c r="W77" s="52"/>
    </row>
    <row r="78" spans="1:22" ht="24" customHeight="1" thickBot="1" thickTop="1">
      <c r="A78" s="3"/>
      <c r="B78" s="208" t="s">
        <v>13</v>
      </c>
      <c r="C78" s="270">
        <f>H51</f>
        <v>2</v>
      </c>
      <c r="D78" s="344" t="s">
        <v>6</v>
      </c>
      <c r="E78" s="345"/>
      <c r="F78" s="345"/>
      <c r="G78" s="345"/>
      <c r="H78" s="345"/>
      <c r="I78" s="48"/>
      <c r="J78" s="3"/>
      <c r="L78" s="45"/>
      <c r="M78" s="94">
        <v>0.07</v>
      </c>
      <c r="N78" s="45"/>
      <c r="O78" s="292">
        <f>$S51</f>
        <v>51000</v>
      </c>
      <c r="P78" s="325"/>
      <c r="Q78" s="311"/>
      <c r="R78" s="3"/>
      <c r="S78" s="28">
        <f>$M78*O78</f>
        <v>3570.0000000000005</v>
      </c>
      <c r="T78" s="3"/>
      <c r="U78" s="251">
        <f>SUM(S78:T78)</f>
        <v>3570.0000000000005</v>
      </c>
      <c r="V78" s="72"/>
    </row>
    <row r="79" spans="1:23" s="5" customFormat="1" ht="5.25" customHeight="1" thickBot="1" thickTop="1">
      <c r="A79" s="8"/>
      <c r="B79" s="209"/>
      <c r="C79" s="8"/>
      <c r="D79" s="219"/>
      <c r="E79" s="219"/>
      <c r="F79" s="219"/>
      <c r="G79" s="219"/>
      <c r="H79" s="221"/>
      <c r="I79" s="9"/>
      <c r="J79" s="8"/>
      <c r="K79" s="217"/>
      <c r="L79" s="86"/>
      <c r="M79" s="86"/>
      <c r="N79" s="86"/>
      <c r="O79" s="218"/>
      <c r="P79" s="218"/>
      <c r="Q79" s="218"/>
      <c r="R79" s="8"/>
      <c r="S79" s="8"/>
      <c r="T79" s="8"/>
      <c r="U79" s="51"/>
      <c r="V79" s="71"/>
      <c r="W79" s="52"/>
    </row>
    <row r="80" spans="1:22" ht="24" customHeight="1" thickBot="1" thickTop="1">
      <c r="A80" s="3"/>
      <c r="B80" s="208" t="s">
        <v>14</v>
      </c>
      <c r="C80" s="270">
        <f>H53</f>
        <v>2</v>
      </c>
      <c r="D80" s="344" t="s">
        <v>134</v>
      </c>
      <c r="E80" s="323"/>
      <c r="F80" s="323"/>
      <c r="G80" s="323"/>
      <c r="H80" s="323"/>
      <c r="I80" s="47"/>
      <c r="J80" s="13"/>
      <c r="L80" s="216"/>
      <c r="M80" s="94">
        <v>0.01</v>
      </c>
      <c r="N80" s="45"/>
      <c r="O80" s="292">
        <f>$S53</f>
        <v>6400</v>
      </c>
      <c r="P80" s="325"/>
      <c r="Q80" s="311"/>
      <c r="R80" s="3"/>
      <c r="S80" s="28">
        <f>$M80*O80</f>
        <v>64</v>
      </c>
      <c r="T80" s="3"/>
      <c r="U80" s="251">
        <f>SUM(S80:T80)</f>
        <v>64</v>
      </c>
      <c r="V80" s="72"/>
    </row>
    <row r="81" spans="1:23" s="5" customFormat="1" ht="5.25" customHeight="1" thickBot="1" thickTop="1">
      <c r="A81" s="8"/>
      <c r="B81" s="209"/>
      <c r="C81" s="8"/>
      <c r="D81" s="219"/>
      <c r="E81" s="219"/>
      <c r="F81" s="219"/>
      <c r="G81" s="219"/>
      <c r="H81" s="221"/>
      <c r="I81" s="9"/>
      <c r="J81" s="8"/>
      <c r="K81" s="217"/>
      <c r="L81" s="86"/>
      <c r="M81" s="86"/>
      <c r="N81" s="86"/>
      <c r="O81" s="218"/>
      <c r="P81" s="218"/>
      <c r="Q81" s="218"/>
      <c r="R81" s="8"/>
      <c r="S81" s="8"/>
      <c r="T81" s="8"/>
      <c r="U81" s="51"/>
      <c r="V81" s="71"/>
      <c r="W81" s="52"/>
    </row>
    <row r="82" spans="1:22" ht="24" customHeight="1" thickBot="1" thickTop="1">
      <c r="A82" s="3"/>
      <c r="B82" s="208" t="s">
        <v>15</v>
      </c>
      <c r="C82" s="270">
        <f>H55</f>
        <v>0</v>
      </c>
      <c r="D82" s="344" t="s">
        <v>22</v>
      </c>
      <c r="E82" s="345"/>
      <c r="F82" s="345"/>
      <c r="G82" s="345"/>
      <c r="H82" s="345"/>
      <c r="I82" s="48"/>
      <c r="J82" s="3"/>
      <c r="L82" s="45"/>
      <c r="M82" s="94">
        <v>0.087</v>
      </c>
      <c r="N82" s="45"/>
      <c r="O82" s="292">
        <f>$S55</f>
        <v>0</v>
      </c>
      <c r="P82" s="325"/>
      <c r="Q82" s="311"/>
      <c r="R82" s="3"/>
      <c r="S82" s="28">
        <f>$M82*O82</f>
        <v>0</v>
      </c>
      <c r="T82" s="3"/>
      <c r="U82" s="251">
        <f>SUM(S82:T82)</f>
        <v>0</v>
      </c>
      <c r="V82" s="72"/>
    </row>
    <row r="83" spans="1:23" s="5" customFormat="1" ht="5.25" customHeight="1" thickBot="1" thickTop="1">
      <c r="A83" s="8"/>
      <c r="B83" s="209"/>
      <c r="C83" s="8"/>
      <c r="D83" s="219"/>
      <c r="E83" s="219"/>
      <c r="F83" s="219"/>
      <c r="G83" s="219"/>
      <c r="H83" s="221"/>
      <c r="I83" s="9"/>
      <c r="J83" s="8"/>
      <c r="K83" s="217"/>
      <c r="L83" s="86"/>
      <c r="M83" s="86"/>
      <c r="N83" s="86"/>
      <c r="O83" s="218"/>
      <c r="P83" s="218"/>
      <c r="Q83" s="218"/>
      <c r="R83" s="8"/>
      <c r="S83" s="8"/>
      <c r="T83" s="8"/>
      <c r="U83" s="51"/>
      <c r="V83" s="71"/>
      <c r="W83" s="52"/>
    </row>
    <row r="84" spans="1:22" ht="24" customHeight="1" thickBot="1" thickTop="1">
      <c r="A84" s="3"/>
      <c r="B84" s="208" t="s">
        <v>16</v>
      </c>
      <c r="C84" s="270">
        <f>H57</f>
        <v>0</v>
      </c>
      <c r="D84" s="344" t="s">
        <v>132</v>
      </c>
      <c r="E84" s="345"/>
      <c r="F84" s="345"/>
      <c r="G84" s="345"/>
      <c r="H84" s="345"/>
      <c r="I84" s="48"/>
      <c r="J84" s="3"/>
      <c r="L84" s="45"/>
      <c r="M84" s="94">
        <v>0.45</v>
      </c>
      <c r="N84" s="45"/>
      <c r="O84" s="292">
        <f>$S57</f>
        <v>0</v>
      </c>
      <c r="P84" s="325"/>
      <c r="Q84" s="311"/>
      <c r="R84" s="3"/>
      <c r="S84" s="28">
        <f>$M84*O84</f>
        <v>0</v>
      </c>
      <c r="T84" s="3"/>
      <c r="U84" s="251">
        <f>SUM(S84:T84)</f>
        <v>0</v>
      </c>
      <c r="V84" s="72"/>
    </row>
    <row r="85" spans="1:23" s="5" customFormat="1" ht="5.25" customHeight="1" thickBot="1" thickTop="1">
      <c r="A85" s="8"/>
      <c r="B85" s="209"/>
      <c r="C85" s="8"/>
      <c r="D85" s="219"/>
      <c r="E85" s="219"/>
      <c r="F85" s="219"/>
      <c r="G85" s="219"/>
      <c r="H85" s="221"/>
      <c r="I85" s="9"/>
      <c r="J85" s="8"/>
      <c r="K85" s="217"/>
      <c r="L85" s="86"/>
      <c r="M85" s="86"/>
      <c r="N85" s="86"/>
      <c r="O85" s="218"/>
      <c r="P85" s="218"/>
      <c r="Q85" s="218"/>
      <c r="R85" s="8"/>
      <c r="S85" s="8"/>
      <c r="T85" s="8"/>
      <c r="U85" s="51"/>
      <c r="V85" s="71"/>
      <c r="W85" s="52"/>
    </row>
    <row r="86" spans="1:22" ht="24" customHeight="1" thickBot="1" thickTop="1">
      <c r="A86" s="3"/>
      <c r="B86" s="208" t="s">
        <v>17</v>
      </c>
      <c r="C86" s="270">
        <f>H59</f>
        <v>0</v>
      </c>
      <c r="D86" s="344" t="s">
        <v>133</v>
      </c>
      <c r="E86" s="345"/>
      <c r="F86" s="345"/>
      <c r="G86" s="345"/>
      <c r="H86" s="345"/>
      <c r="I86" s="48"/>
      <c r="J86" s="3"/>
      <c r="L86" s="45"/>
      <c r="M86" s="94">
        <v>0.32</v>
      </c>
      <c r="N86" s="45"/>
      <c r="O86" s="292">
        <f>$S59</f>
        <v>0</v>
      </c>
      <c r="P86" s="325"/>
      <c r="Q86" s="311"/>
      <c r="R86" s="3"/>
      <c r="S86" s="28">
        <f>$M86*O86</f>
        <v>0</v>
      </c>
      <c r="T86" s="3"/>
      <c r="U86" s="251">
        <f>SUM(S86:T86)</f>
        <v>0</v>
      </c>
      <c r="V86" s="72"/>
    </row>
    <row r="87" spans="1:23" s="5" customFormat="1" ht="5.25" customHeight="1" thickBot="1" thickTop="1">
      <c r="A87" s="8"/>
      <c r="B87" s="209"/>
      <c r="C87" s="8"/>
      <c r="D87" s="219"/>
      <c r="E87" s="219"/>
      <c r="F87" s="219"/>
      <c r="G87" s="219"/>
      <c r="H87" s="221"/>
      <c r="I87" s="9"/>
      <c r="J87" s="8"/>
      <c r="K87" s="217"/>
      <c r="L87" s="86"/>
      <c r="M87" s="86"/>
      <c r="N87" s="86"/>
      <c r="O87" s="218"/>
      <c r="P87" s="218"/>
      <c r="Q87" s="218"/>
      <c r="R87" s="8"/>
      <c r="S87" s="8"/>
      <c r="T87" s="8"/>
      <c r="U87" s="51"/>
      <c r="V87" s="71"/>
      <c r="W87" s="52"/>
    </row>
    <row r="88" spans="1:22" ht="24" customHeight="1" thickBot="1" thickTop="1">
      <c r="A88" s="3"/>
      <c r="B88" s="208" t="s">
        <v>18</v>
      </c>
      <c r="C88" s="270">
        <f>H61</f>
        <v>0</v>
      </c>
      <c r="D88" s="344" t="s">
        <v>23</v>
      </c>
      <c r="E88" s="345"/>
      <c r="F88" s="345"/>
      <c r="G88" s="345"/>
      <c r="H88" s="345"/>
      <c r="I88" s="48"/>
      <c r="J88" s="3"/>
      <c r="L88" s="45"/>
      <c r="M88" s="94">
        <v>0.45</v>
      </c>
      <c r="N88" s="45"/>
      <c r="O88" s="292">
        <f>$S61</f>
        <v>0</v>
      </c>
      <c r="P88" s="325"/>
      <c r="Q88" s="311"/>
      <c r="R88" s="3"/>
      <c r="S88" s="28">
        <f>$M88*O88</f>
        <v>0</v>
      </c>
      <c r="T88" s="3"/>
      <c r="U88" s="251">
        <f>SUM(S88:T88)</f>
        <v>0</v>
      </c>
      <c r="V88" s="72"/>
    </row>
    <row r="89" spans="1:23" s="5" customFormat="1" ht="5.25" customHeight="1" thickBot="1" thickTop="1">
      <c r="A89" s="8"/>
      <c r="B89" s="209"/>
      <c r="C89" s="8"/>
      <c r="D89" s="219"/>
      <c r="E89" s="219"/>
      <c r="F89" s="219"/>
      <c r="G89" s="219"/>
      <c r="H89" s="221"/>
      <c r="I89" s="9"/>
      <c r="J89" s="8"/>
      <c r="K89" s="217"/>
      <c r="L89" s="86"/>
      <c r="M89" s="86"/>
      <c r="N89" s="86"/>
      <c r="O89" s="218"/>
      <c r="P89" s="218"/>
      <c r="Q89" s="218"/>
      <c r="R89" s="8"/>
      <c r="S89" s="8"/>
      <c r="T89" s="8"/>
      <c r="U89" s="51"/>
      <c r="V89" s="71"/>
      <c r="W89" s="52"/>
    </row>
    <row r="90" spans="1:22" ht="24" customHeight="1" thickBot="1" thickTop="1">
      <c r="A90" s="3"/>
      <c r="B90" s="208" t="s">
        <v>20</v>
      </c>
      <c r="C90" s="270">
        <f>H63</f>
        <v>0</v>
      </c>
      <c r="D90" s="344" t="s">
        <v>24</v>
      </c>
      <c r="E90" s="345"/>
      <c r="F90" s="345"/>
      <c r="G90" s="345"/>
      <c r="H90" s="345"/>
      <c r="I90" s="48"/>
      <c r="J90" s="3"/>
      <c r="L90" s="45"/>
      <c r="M90" s="94">
        <v>0.32</v>
      </c>
      <c r="N90" s="45"/>
      <c r="O90" s="292">
        <f>$S63</f>
        <v>0</v>
      </c>
      <c r="P90" s="325"/>
      <c r="Q90" s="311"/>
      <c r="R90" s="3"/>
      <c r="S90" s="28">
        <f>$M90*O90</f>
        <v>0</v>
      </c>
      <c r="T90" s="3"/>
      <c r="U90" s="251">
        <f>SUM(S90:T90)</f>
        <v>0</v>
      </c>
      <c r="V90" s="72"/>
    </row>
    <row r="91" spans="1:23" s="5" customFormat="1" ht="24" customHeight="1" thickBot="1" thickTop="1">
      <c r="A91" s="8"/>
      <c r="B91" s="64"/>
      <c r="C91" s="65"/>
      <c r="D91" s="67"/>
      <c r="E91" s="67"/>
      <c r="F91" s="17" t="s">
        <v>183</v>
      </c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>
        <f>SUM(S70:S90)</f>
        <v>34236.72</v>
      </c>
      <c r="T91" s="17"/>
      <c r="U91" s="76">
        <f>SUM(U70:U90)</f>
        <v>34236.72</v>
      </c>
      <c r="V91" s="74"/>
      <c r="W91" s="53"/>
    </row>
    <row r="92" spans="2:23" s="79" customFormat="1" ht="24" customHeight="1" thickBot="1">
      <c r="B92" s="80" t="s">
        <v>58</v>
      </c>
      <c r="S92" s="80">
        <f>S35+S64+S91</f>
        <v>187270.22</v>
      </c>
      <c r="T92" s="80"/>
      <c r="U92" s="80">
        <f>U35+U64+U91</f>
        <v>187270.22</v>
      </c>
      <c r="V92" s="81"/>
      <c r="W92" s="82"/>
    </row>
    <row r="93" spans="1:24" s="159" customFormat="1" ht="24" customHeight="1" thickBot="1">
      <c r="A93" s="166"/>
      <c r="B93" s="173" t="s">
        <v>108</v>
      </c>
      <c r="C93" s="167"/>
      <c r="D93" s="301" t="s">
        <v>109</v>
      </c>
      <c r="E93" s="301"/>
      <c r="F93" s="301"/>
      <c r="G93" s="301"/>
      <c r="H93" s="301"/>
      <c r="I93" s="301"/>
      <c r="J93" s="301"/>
      <c r="K93" s="301"/>
      <c r="L93" s="301"/>
      <c r="M93" s="301"/>
      <c r="N93" s="163"/>
      <c r="O93" s="163"/>
      <c r="P93" s="163"/>
      <c r="Q93" s="163"/>
      <c r="R93" s="163"/>
      <c r="S93" s="163"/>
      <c r="T93" s="163"/>
      <c r="U93" s="299"/>
      <c r="V93" s="300"/>
      <c r="W93" s="169"/>
      <c r="X93" s="166"/>
    </row>
    <row r="94" spans="1:24" s="5" customFormat="1" ht="5.25" customHeight="1">
      <c r="A94" s="8"/>
      <c r="B94" s="29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370" t="s">
        <v>149</v>
      </c>
      <c r="V94" s="71"/>
      <c r="W94" s="52"/>
      <c r="X94" s="8"/>
    </row>
    <row r="95" spans="1:24" s="5" customFormat="1" ht="12" customHeight="1">
      <c r="A95" s="8"/>
      <c r="B95" s="29"/>
      <c r="C95" s="316" t="s">
        <v>154</v>
      </c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317"/>
      <c r="P95" s="317"/>
      <c r="Q95" s="317"/>
      <c r="R95" s="317"/>
      <c r="S95" s="317"/>
      <c r="T95" s="8"/>
      <c r="U95" s="306"/>
      <c r="V95" s="71"/>
      <c r="W95" s="52"/>
      <c r="X95" s="8"/>
    </row>
    <row r="96" spans="1:23" s="5" customFormat="1" ht="24" customHeight="1" thickBot="1">
      <c r="A96" s="8"/>
      <c r="B96" s="6"/>
      <c r="C96" s="8"/>
      <c r="D96" s="330" t="s">
        <v>47</v>
      </c>
      <c r="E96" s="330"/>
      <c r="F96" s="331"/>
      <c r="G96" s="8"/>
      <c r="H96" s="18"/>
      <c r="I96" s="8"/>
      <c r="J96" s="8"/>
      <c r="K96" s="22"/>
      <c r="L96" s="8"/>
      <c r="M96" s="10"/>
      <c r="N96" s="8"/>
      <c r="O96" s="10"/>
      <c r="P96" s="8"/>
      <c r="Q96" s="10"/>
      <c r="R96" s="10"/>
      <c r="S96" s="10" t="s">
        <v>179</v>
      </c>
      <c r="T96" s="10"/>
      <c r="U96" s="371"/>
      <c r="V96" s="71"/>
      <c r="W96" s="52"/>
    </row>
    <row r="97" spans="1:22" ht="24" customHeight="1" thickBot="1" thickTop="1">
      <c r="A97" s="3"/>
      <c r="B97" s="11"/>
      <c r="C97" s="12" t="s">
        <v>9</v>
      </c>
      <c r="D97" s="336" t="s">
        <v>198</v>
      </c>
      <c r="E97" s="337"/>
      <c r="F97" s="368"/>
      <c r="G97" s="368"/>
      <c r="H97" s="368"/>
      <c r="I97" s="368"/>
      <c r="J97" s="368"/>
      <c r="K97" s="368"/>
      <c r="L97" s="368"/>
      <c r="M97" s="368"/>
      <c r="N97" s="368"/>
      <c r="O97" s="368"/>
      <c r="P97" s="368"/>
      <c r="Q97" s="369"/>
      <c r="R97" s="3"/>
      <c r="S97" s="90">
        <v>55293</v>
      </c>
      <c r="T97" s="3"/>
      <c r="U97" s="251">
        <f>SUM(S97:T97)</f>
        <v>55293</v>
      </c>
      <c r="V97" s="72"/>
    </row>
    <row r="98" spans="1:23" s="59" customFormat="1" ht="6" customHeight="1" thickBot="1" thickTop="1">
      <c r="A98" s="45"/>
      <c r="B98" s="55"/>
      <c r="C98" s="56"/>
      <c r="D98" s="57"/>
      <c r="E98" s="57"/>
      <c r="F98" s="57"/>
      <c r="G98" s="57"/>
      <c r="H98" s="57"/>
      <c r="I98" s="58"/>
      <c r="J98" s="58"/>
      <c r="K98" s="58"/>
      <c r="L98" s="58"/>
      <c r="M98" s="58"/>
      <c r="N98" s="58"/>
      <c r="O98" s="58"/>
      <c r="P98" s="58"/>
      <c r="Q98" s="58"/>
      <c r="R98" s="45"/>
      <c r="S98" s="45"/>
      <c r="T98" s="45"/>
      <c r="U98" s="62"/>
      <c r="V98" s="89"/>
      <c r="W98" s="62"/>
    </row>
    <row r="99" spans="1:22" ht="24" customHeight="1" thickBot="1" thickTop="1">
      <c r="A99" s="3"/>
      <c r="B99" s="11"/>
      <c r="C99" s="12" t="s">
        <v>10</v>
      </c>
      <c r="D99" s="336" t="s">
        <v>199</v>
      </c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8"/>
      <c r="R99" s="3"/>
      <c r="S99" s="90">
        <v>60523</v>
      </c>
      <c r="T99" s="3"/>
      <c r="U99" s="251">
        <f>SUM(S99:T99)</f>
        <v>60523</v>
      </c>
      <c r="V99" s="72"/>
    </row>
    <row r="100" spans="1:23" s="59" customFormat="1" ht="6" customHeight="1" thickBot="1" thickTop="1">
      <c r="A100" s="45"/>
      <c r="B100" s="55"/>
      <c r="C100" s="56"/>
      <c r="D100" s="57"/>
      <c r="E100" s="57"/>
      <c r="F100" s="57"/>
      <c r="G100" s="57"/>
      <c r="H100" s="57"/>
      <c r="I100" s="58"/>
      <c r="J100" s="58"/>
      <c r="K100" s="58"/>
      <c r="L100" s="58"/>
      <c r="M100" s="58"/>
      <c r="N100" s="58"/>
      <c r="O100" s="58"/>
      <c r="P100" s="58"/>
      <c r="Q100" s="58"/>
      <c r="R100" s="45"/>
      <c r="S100" s="45"/>
      <c r="T100" s="45"/>
      <c r="U100" s="62"/>
      <c r="V100" s="89"/>
      <c r="W100" s="62"/>
    </row>
    <row r="101" spans="1:22" ht="24" customHeight="1" thickBot="1" thickTop="1">
      <c r="A101" s="3"/>
      <c r="B101" s="11"/>
      <c r="C101" s="12" t="s">
        <v>11</v>
      </c>
      <c r="D101" s="336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8"/>
      <c r="R101" s="3"/>
      <c r="S101" s="90"/>
      <c r="T101" s="3"/>
      <c r="U101" s="251">
        <f>SUM(S101:T101)</f>
        <v>0</v>
      </c>
      <c r="V101" s="72"/>
    </row>
    <row r="102" spans="1:23" s="59" customFormat="1" ht="6" customHeight="1" thickBot="1" thickTop="1">
      <c r="A102" s="45"/>
      <c r="B102" s="55"/>
      <c r="C102" s="56"/>
      <c r="D102" s="57"/>
      <c r="E102" s="57"/>
      <c r="F102" s="57"/>
      <c r="G102" s="57"/>
      <c r="H102" s="57"/>
      <c r="I102" s="58"/>
      <c r="J102" s="58"/>
      <c r="K102" s="58"/>
      <c r="L102" s="58"/>
      <c r="M102" s="58"/>
      <c r="N102" s="58"/>
      <c r="O102" s="58"/>
      <c r="P102" s="58"/>
      <c r="Q102" s="58"/>
      <c r="R102" s="45"/>
      <c r="S102" s="57"/>
      <c r="T102" s="45"/>
      <c r="U102" s="62"/>
      <c r="V102" s="89"/>
      <c r="W102" s="62"/>
    </row>
    <row r="103" spans="1:22" ht="24" customHeight="1" thickBot="1" thickTop="1">
      <c r="A103" s="3"/>
      <c r="B103" s="11"/>
      <c r="C103" s="12" t="s">
        <v>12</v>
      </c>
      <c r="D103" s="336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8"/>
      <c r="R103" s="3"/>
      <c r="S103" s="90"/>
      <c r="T103" s="3"/>
      <c r="U103" s="251">
        <f>SUM(S103:T103)</f>
        <v>0</v>
      </c>
      <c r="V103" s="72"/>
    </row>
    <row r="104" spans="1:23" s="59" customFormat="1" ht="6" customHeight="1" thickBot="1" thickTop="1">
      <c r="A104" s="45"/>
      <c r="B104" s="55"/>
      <c r="C104" s="56"/>
      <c r="D104" s="57"/>
      <c r="E104" s="57"/>
      <c r="F104" s="57"/>
      <c r="G104" s="57"/>
      <c r="H104" s="57"/>
      <c r="I104" s="58"/>
      <c r="J104" s="58"/>
      <c r="K104" s="58"/>
      <c r="L104" s="58"/>
      <c r="M104" s="58"/>
      <c r="N104" s="58"/>
      <c r="O104" s="58"/>
      <c r="P104" s="58"/>
      <c r="Q104" s="58"/>
      <c r="R104" s="45"/>
      <c r="S104" s="45"/>
      <c r="T104" s="45"/>
      <c r="U104" s="62"/>
      <c r="V104" s="89"/>
      <c r="W104" s="62"/>
    </row>
    <row r="105" spans="1:22" ht="24" customHeight="1" thickBot="1" thickTop="1">
      <c r="A105" s="3"/>
      <c r="B105" s="11"/>
      <c r="C105" s="12" t="s">
        <v>13</v>
      </c>
      <c r="D105" s="336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8"/>
      <c r="R105" s="3"/>
      <c r="S105" s="90"/>
      <c r="T105" s="3"/>
      <c r="U105" s="251">
        <f>SUM(S105:T105)</f>
        <v>0</v>
      </c>
      <c r="V105" s="72"/>
    </row>
    <row r="106" spans="1:23" s="59" customFormat="1" ht="6" customHeight="1" thickBot="1" thickTop="1">
      <c r="A106" s="45"/>
      <c r="B106" s="55"/>
      <c r="C106" s="56"/>
      <c r="D106" s="57"/>
      <c r="E106" s="57"/>
      <c r="F106" s="57"/>
      <c r="G106" s="57"/>
      <c r="H106" s="57"/>
      <c r="I106" s="58"/>
      <c r="J106" s="58"/>
      <c r="K106" s="58"/>
      <c r="L106" s="58"/>
      <c r="M106" s="58"/>
      <c r="N106" s="58"/>
      <c r="O106" s="58"/>
      <c r="P106" s="58"/>
      <c r="Q106" s="58"/>
      <c r="R106" s="45"/>
      <c r="S106" s="45"/>
      <c r="T106" s="45"/>
      <c r="U106" s="62"/>
      <c r="V106" s="89"/>
      <c r="W106" s="62"/>
    </row>
    <row r="107" spans="1:22" ht="24" customHeight="1" thickBot="1" thickTop="1">
      <c r="A107" s="3"/>
      <c r="B107" s="11"/>
      <c r="C107" s="12" t="s">
        <v>14</v>
      </c>
      <c r="D107" s="336"/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  <c r="P107" s="337"/>
      <c r="Q107" s="338"/>
      <c r="R107" s="3"/>
      <c r="S107" s="90"/>
      <c r="T107" s="3"/>
      <c r="U107" s="251">
        <f>SUM(S107:T107)</f>
        <v>0</v>
      </c>
      <c r="V107" s="72"/>
    </row>
    <row r="108" spans="1:23" s="59" customFormat="1" ht="5.25" customHeight="1" thickBot="1" thickTop="1">
      <c r="A108" s="45"/>
      <c r="B108" s="55"/>
      <c r="C108" s="56"/>
      <c r="D108" s="57"/>
      <c r="E108" s="57"/>
      <c r="F108" s="57"/>
      <c r="G108" s="57"/>
      <c r="H108" s="57"/>
      <c r="I108" s="58"/>
      <c r="J108" s="58"/>
      <c r="K108" s="58"/>
      <c r="L108" s="58"/>
      <c r="M108" s="58"/>
      <c r="N108" s="58"/>
      <c r="O108" s="58"/>
      <c r="P108" s="58"/>
      <c r="Q108" s="58"/>
      <c r="R108" s="45"/>
      <c r="S108" s="45"/>
      <c r="T108" s="45"/>
      <c r="U108" s="62"/>
      <c r="V108" s="89"/>
      <c r="W108" s="62"/>
    </row>
    <row r="109" spans="1:22" ht="24" customHeight="1" thickBot="1" thickTop="1">
      <c r="A109" s="3"/>
      <c r="B109" s="11"/>
      <c r="C109" s="12" t="s">
        <v>15</v>
      </c>
      <c r="D109" s="336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338"/>
      <c r="R109" s="3"/>
      <c r="S109" s="90"/>
      <c r="T109" s="3"/>
      <c r="U109" s="251">
        <f>SUM(S109:T109)</f>
        <v>0</v>
      </c>
      <c r="V109" s="72"/>
    </row>
    <row r="110" spans="1:23" s="59" customFormat="1" ht="5.25" customHeight="1" thickBot="1" thickTop="1">
      <c r="A110" s="45"/>
      <c r="B110" s="55"/>
      <c r="C110" s="56"/>
      <c r="D110" s="57"/>
      <c r="E110" s="57"/>
      <c r="F110" s="57"/>
      <c r="G110" s="57"/>
      <c r="H110" s="57"/>
      <c r="I110" s="58"/>
      <c r="J110" s="58"/>
      <c r="K110" s="58"/>
      <c r="L110" s="58"/>
      <c r="M110" s="58"/>
      <c r="N110" s="58"/>
      <c r="O110" s="58"/>
      <c r="P110" s="58"/>
      <c r="Q110" s="58"/>
      <c r="R110" s="45"/>
      <c r="S110" s="45"/>
      <c r="T110" s="45"/>
      <c r="U110" s="62"/>
      <c r="V110" s="89"/>
      <c r="W110" s="62"/>
    </row>
    <row r="111" spans="1:22" ht="24" customHeight="1" thickBot="1" thickTop="1">
      <c r="A111" s="3"/>
      <c r="B111" s="11"/>
      <c r="C111" s="12" t="s">
        <v>16</v>
      </c>
      <c r="D111" s="336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8"/>
      <c r="R111" s="3"/>
      <c r="S111" s="90"/>
      <c r="T111" s="3"/>
      <c r="U111" s="251">
        <f>SUM(S111:T111)</f>
        <v>0</v>
      </c>
      <c r="V111" s="72"/>
    </row>
    <row r="112" spans="1:23" s="59" customFormat="1" ht="6" customHeight="1" thickBot="1" thickTop="1">
      <c r="A112" s="45"/>
      <c r="B112" s="55"/>
      <c r="C112" s="56"/>
      <c r="D112" s="57"/>
      <c r="E112" s="57"/>
      <c r="F112" s="57"/>
      <c r="G112" s="57"/>
      <c r="H112" s="57"/>
      <c r="I112" s="58"/>
      <c r="J112" s="58"/>
      <c r="K112" s="58"/>
      <c r="L112" s="58"/>
      <c r="M112" s="58"/>
      <c r="N112" s="58"/>
      <c r="O112" s="58"/>
      <c r="P112" s="58"/>
      <c r="Q112" s="58"/>
      <c r="R112" s="45"/>
      <c r="S112" s="45"/>
      <c r="T112" s="45"/>
      <c r="U112" s="204"/>
      <c r="V112" s="89"/>
      <c r="W112" s="62"/>
    </row>
    <row r="113" spans="1:22" ht="24" customHeight="1" thickBot="1" thickTop="1">
      <c r="A113" s="3"/>
      <c r="B113" s="11"/>
      <c r="C113" s="12" t="s">
        <v>17</v>
      </c>
      <c r="D113" s="336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8"/>
      <c r="R113" s="3"/>
      <c r="S113" s="90"/>
      <c r="T113" s="3"/>
      <c r="U113" s="251">
        <f>SUM(S113:T113)</f>
        <v>0</v>
      </c>
      <c r="V113" s="72"/>
    </row>
    <row r="114" spans="1:23" s="59" customFormat="1" ht="6" customHeight="1" thickBot="1" thickTop="1">
      <c r="A114" s="45"/>
      <c r="B114" s="55"/>
      <c r="C114" s="56"/>
      <c r="D114" s="57"/>
      <c r="E114" s="57"/>
      <c r="F114" s="57"/>
      <c r="G114" s="57"/>
      <c r="H114" s="57"/>
      <c r="I114" s="58"/>
      <c r="J114" s="58"/>
      <c r="K114" s="58"/>
      <c r="L114" s="58"/>
      <c r="M114" s="58"/>
      <c r="N114" s="58"/>
      <c r="O114" s="58"/>
      <c r="P114" s="58"/>
      <c r="Q114" s="58"/>
      <c r="R114" s="45"/>
      <c r="S114" s="45"/>
      <c r="T114" s="45"/>
      <c r="U114" s="62"/>
      <c r="V114" s="89"/>
      <c r="W114" s="62"/>
    </row>
    <row r="115" spans="1:22" ht="24" customHeight="1" thickBot="1" thickTop="1">
      <c r="A115" s="3"/>
      <c r="B115" s="11"/>
      <c r="C115" s="12" t="s">
        <v>18</v>
      </c>
      <c r="D115" s="339" t="s">
        <v>127</v>
      </c>
      <c r="E115" s="340"/>
      <c r="F115" s="340"/>
      <c r="G115" s="340"/>
      <c r="H115" s="340"/>
      <c r="I115" s="340"/>
      <c r="J115" s="340"/>
      <c r="K115" s="340"/>
      <c r="L115" s="340"/>
      <c r="M115" s="340"/>
      <c r="N115" s="340"/>
      <c r="O115" s="340"/>
      <c r="P115" s="340"/>
      <c r="Q115" s="341"/>
      <c r="R115" s="3"/>
      <c r="S115" s="90"/>
      <c r="T115" s="3"/>
      <c r="U115" s="251">
        <f>SUM(S115:T115)</f>
        <v>0</v>
      </c>
      <c r="V115" s="72"/>
    </row>
    <row r="116" spans="1:23" s="5" customFormat="1" ht="24" customHeight="1" thickBot="1" thickTop="1">
      <c r="A116" s="8"/>
      <c r="B116" s="64"/>
      <c r="C116" s="65"/>
      <c r="D116" s="295" t="s">
        <v>52</v>
      </c>
      <c r="E116" s="295"/>
      <c r="F116" s="295"/>
      <c r="G116" s="295"/>
      <c r="H116" s="295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>
        <f>SUM(S97:S115)</f>
        <v>115816</v>
      </c>
      <c r="T116" s="17"/>
      <c r="U116" s="78">
        <f>SUM(U97:U115)</f>
        <v>115816</v>
      </c>
      <c r="V116" s="74"/>
      <c r="W116" s="53"/>
    </row>
    <row r="117" ht="8.25" customHeight="1" thickBot="1"/>
    <row r="118" spans="2:23" s="159" customFormat="1" ht="24" customHeight="1" thickBot="1">
      <c r="B118" s="173" t="s">
        <v>110</v>
      </c>
      <c r="C118" s="163"/>
      <c r="D118" s="161" t="s">
        <v>2</v>
      </c>
      <c r="E118" s="168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74"/>
      <c r="V118" s="175"/>
      <c r="W118" s="172"/>
    </row>
    <row r="119" spans="1:24" s="5" customFormat="1" ht="5.25" customHeight="1" thickBot="1">
      <c r="A119" s="8"/>
      <c r="B119" s="2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51"/>
      <c r="V119" s="71"/>
      <c r="W119" s="52"/>
      <c r="X119" s="8"/>
    </row>
    <row r="120" spans="1:24" s="5" customFormat="1" ht="26.25" customHeight="1" thickBot="1">
      <c r="A120" s="8"/>
      <c r="B120" s="29"/>
      <c r="C120" s="30"/>
      <c r="D120" s="286" t="s">
        <v>104</v>
      </c>
      <c r="E120" s="287"/>
      <c r="F120" s="287"/>
      <c r="G120" s="287"/>
      <c r="H120" s="287"/>
      <c r="I120" s="287"/>
      <c r="J120" s="287"/>
      <c r="K120" s="287"/>
      <c r="L120" s="287"/>
      <c r="M120" s="288"/>
      <c r="N120" s="85"/>
      <c r="O120" s="289" t="s">
        <v>128</v>
      </c>
      <c r="P120" s="290"/>
      <c r="Q120" s="290"/>
      <c r="R120" s="290"/>
      <c r="S120" s="291"/>
      <c r="T120" s="188"/>
      <c r="U120" s="189">
        <v>0.01</v>
      </c>
      <c r="V120" s="7"/>
      <c r="W120" s="214"/>
      <c r="X120" s="7"/>
    </row>
    <row r="121" spans="1:24" s="5" customFormat="1" ht="14.25" customHeight="1">
      <c r="A121" s="8"/>
      <c r="B121" s="29"/>
      <c r="C121" s="30"/>
      <c r="D121" s="30"/>
      <c r="E121" s="30"/>
      <c r="F121" s="30"/>
      <c r="G121" s="30"/>
      <c r="H121" s="8"/>
      <c r="I121" s="8"/>
      <c r="J121" s="8"/>
      <c r="K121" s="8"/>
      <c r="L121" s="8"/>
      <c r="M121" s="22"/>
      <c r="N121" s="8"/>
      <c r="O121" s="22"/>
      <c r="P121" s="22"/>
      <c r="Q121" s="22"/>
      <c r="R121" s="8"/>
      <c r="S121" s="8"/>
      <c r="T121" s="8"/>
      <c r="U121" s="33"/>
      <c r="V121" s="37"/>
      <c r="W121" s="34"/>
      <c r="X121" s="7"/>
    </row>
    <row r="122" spans="1:23" s="5" customFormat="1" ht="11.25" customHeight="1">
      <c r="A122" s="8"/>
      <c r="B122" s="29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22"/>
      <c r="N122" s="22"/>
      <c r="O122" s="22"/>
      <c r="P122" s="22"/>
      <c r="Q122" s="22"/>
      <c r="R122" s="8"/>
      <c r="S122" s="350"/>
      <c r="T122" s="350"/>
      <c r="U122" s="306" t="s">
        <v>149</v>
      </c>
      <c r="V122" s="71"/>
      <c r="W122" s="52"/>
    </row>
    <row r="123" spans="1:23" s="5" customFormat="1" ht="24" customHeight="1" thickBot="1">
      <c r="A123" s="8"/>
      <c r="B123" s="6"/>
      <c r="C123" s="8"/>
      <c r="D123" s="332" t="s">
        <v>47</v>
      </c>
      <c r="E123" s="332"/>
      <c r="F123" s="333"/>
      <c r="G123" s="8"/>
      <c r="H123" s="18"/>
      <c r="I123" s="8"/>
      <c r="J123" s="8"/>
      <c r="K123" s="22"/>
      <c r="L123" s="8"/>
      <c r="M123" s="10"/>
      <c r="N123" s="8"/>
      <c r="O123" s="10"/>
      <c r="P123" s="8"/>
      <c r="Q123" s="10"/>
      <c r="R123" s="10"/>
      <c r="S123" s="10" t="s">
        <v>1</v>
      </c>
      <c r="T123" s="10"/>
      <c r="U123" s="371"/>
      <c r="V123" s="71"/>
      <c r="W123" s="52"/>
    </row>
    <row r="124" spans="2:22" ht="24" customHeight="1" thickBot="1" thickTop="1">
      <c r="B124" s="11"/>
      <c r="C124" s="12" t="s">
        <v>9</v>
      </c>
      <c r="D124" s="326" t="s">
        <v>187</v>
      </c>
      <c r="E124" s="327"/>
      <c r="F124" s="328"/>
      <c r="G124" s="328"/>
      <c r="H124" s="328"/>
      <c r="I124" s="328"/>
      <c r="J124" s="328"/>
      <c r="K124" s="328"/>
      <c r="L124" s="328"/>
      <c r="M124" s="329"/>
      <c r="N124" s="3"/>
      <c r="O124" s="3"/>
      <c r="P124" s="3"/>
      <c r="Q124" s="3"/>
      <c r="R124" s="3"/>
      <c r="S124" s="90">
        <v>12500</v>
      </c>
      <c r="T124" s="3"/>
      <c r="U124" s="251">
        <f>SUM(S124:T124)</f>
        <v>12500</v>
      </c>
      <c r="V124" s="72"/>
    </row>
    <row r="125" spans="2:22" ht="6" customHeight="1" thickBot="1" thickTop="1">
      <c r="B125" s="11"/>
      <c r="C125" s="1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V125" s="72"/>
    </row>
    <row r="126" spans="2:22" ht="24" customHeight="1" thickBot="1" thickTop="1">
      <c r="B126" s="11"/>
      <c r="C126" s="12" t="s">
        <v>10</v>
      </c>
      <c r="D126" s="326" t="s">
        <v>25</v>
      </c>
      <c r="E126" s="327"/>
      <c r="F126" s="328"/>
      <c r="G126" s="328"/>
      <c r="H126" s="328"/>
      <c r="I126" s="328"/>
      <c r="J126" s="328"/>
      <c r="K126" s="328"/>
      <c r="L126" s="328"/>
      <c r="M126" s="329"/>
      <c r="N126" s="3"/>
      <c r="O126" s="3"/>
      <c r="P126" s="3"/>
      <c r="Q126" s="3"/>
      <c r="R126" s="3"/>
      <c r="S126" s="90"/>
      <c r="T126" s="3"/>
      <c r="U126" s="251">
        <f>SUM(S126:T126)</f>
        <v>0</v>
      </c>
      <c r="V126" s="72"/>
    </row>
    <row r="127" spans="2:23" s="5" customFormat="1" ht="24" customHeight="1" thickBot="1" thickTop="1">
      <c r="B127" s="64"/>
      <c r="C127" s="68"/>
      <c r="D127" s="17" t="s">
        <v>53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69"/>
      <c r="R127" s="17"/>
      <c r="S127" s="17">
        <f>SUM(S124:S126)</f>
        <v>12500</v>
      </c>
      <c r="T127" s="17"/>
      <c r="U127" s="78">
        <f>SUM(U124:U126)</f>
        <v>12500</v>
      </c>
      <c r="V127" s="74"/>
      <c r="W127" s="53"/>
    </row>
    <row r="128" ht="7.5" customHeight="1" thickBot="1"/>
    <row r="129" spans="1:23" s="159" customFormat="1" ht="24" customHeight="1" thickBot="1">
      <c r="A129" s="166"/>
      <c r="B129" s="173" t="s">
        <v>111</v>
      </c>
      <c r="C129" s="163"/>
      <c r="D129" s="301" t="s">
        <v>112</v>
      </c>
      <c r="E129" s="301"/>
      <c r="F129" s="301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76"/>
      <c r="V129" s="175"/>
      <c r="W129" s="172"/>
    </row>
    <row r="130" spans="1:24" s="5" customFormat="1" ht="5.25" customHeight="1" thickBot="1">
      <c r="A130" s="8"/>
      <c r="B130" s="29"/>
      <c r="C130" s="8"/>
      <c r="D130" s="8"/>
      <c r="E130" s="8"/>
      <c r="F130" s="8"/>
      <c r="G130" s="8"/>
      <c r="H130" s="334"/>
      <c r="I130" s="335"/>
      <c r="J130" s="335"/>
      <c r="K130" s="335"/>
      <c r="L130" s="335"/>
      <c r="M130" s="335"/>
      <c r="N130" s="335"/>
      <c r="O130" s="335"/>
      <c r="P130" s="335"/>
      <c r="Q130" s="335"/>
      <c r="R130" s="8"/>
      <c r="S130" s="8"/>
      <c r="T130" s="8"/>
      <c r="U130" s="51"/>
      <c r="V130" s="71"/>
      <c r="W130" s="52"/>
      <c r="X130" s="8"/>
    </row>
    <row r="131" spans="1:24" s="5" customFormat="1" ht="26.25" customHeight="1" thickBot="1">
      <c r="A131" s="8"/>
      <c r="B131" s="29"/>
      <c r="C131" s="30"/>
      <c r="D131" s="286" t="s">
        <v>104</v>
      </c>
      <c r="E131" s="287"/>
      <c r="F131" s="287"/>
      <c r="G131" s="287"/>
      <c r="H131" s="287"/>
      <c r="I131" s="287"/>
      <c r="J131" s="287"/>
      <c r="K131" s="287"/>
      <c r="L131" s="287"/>
      <c r="M131" s="288"/>
      <c r="N131" s="85"/>
      <c r="O131" s="289" t="s">
        <v>128</v>
      </c>
      <c r="P131" s="290"/>
      <c r="Q131" s="290"/>
      <c r="R131" s="290"/>
      <c r="S131" s="291"/>
      <c r="T131" s="188"/>
      <c r="U131" s="189">
        <v>0.02</v>
      </c>
      <c r="V131" s="7"/>
      <c r="W131" s="214"/>
      <c r="X131" s="7"/>
    </row>
    <row r="132" spans="1:24" s="5" customFormat="1" ht="14.25" customHeight="1">
      <c r="A132" s="8"/>
      <c r="B132" s="29"/>
      <c r="C132" s="30"/>
      <c r="D132" s="30"/>
      <c r="E132" s="30"/>
      <c r="F132" s="30"/>
      <c r="G132" s="30"/>
      <c r="H132" s="8"/>
      <c r="I132" s="8"/>
      <c r="J132" s="8"/>
      <c r="K132" s="8"/>
      <c r="L132" s="8"/>
      <c r="M132" s="22"/>
      <c r="N132" s="8"/>
      <c r="O132" s="22"/>
      <c r="P132" s="22"/>
      <c r="Q132" s="22"/>
      <c r="R132" s="8"/>
      <c r="S132" s="8"/>
      <c r="T132" s="8"/>
      <c r="U132" s="33"/>
      <c r="V132" s="37"/>
      <c r="W132" s="34"/>
      <c r="X132" s="7"/>
    </row>
    <row r="133" spans="1:23" s="5" customFormat="1" ht="11.25" customHeight="1">
      <c r="A133" s="8"/>
      <c r="B133" s="29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22"/>
      <c r="N133" s="22"/>
      <c r="O133" s="22"/>
      <c r="P133" s="22"/>
      <c r="Q133" s="22"/>
      <c r="R133" s="8"/>
      <c r="S133" s="350"/>
      <c r="T133" s="350"/>
      <c r="U133" s="51"/>
      <c r="V133" s="71"/>
      <c r="W133" s="52"/>
    </row>
    <row r="134" spans="1:23" s="5" customFormat="1" ht="28.5" customHeight="1" thickBot="1">
      <c r="A134" s="8"/>
      <c r="B134" s="6"/>
      <c r="C134" s="8"/>
      <c r="D134" s="332" t="s">
        <v>47</v>
      </c>
      <c r="E134" s="332"/>
      <c r="F134" s="333"/>
      <c r="G134" s="8"/>
      <c r="H134" s="18"/>
      <c r="I134" s="8"/>
      <c r="J134" s="8"/>
      <c r="K134" s="22"/>
      <c r="L134" s="8"/>
      <c r="M134" s="10"/>
      <c r="N134" s="8"/>
      <c r="O134" s="10"/>
      <c r="P134" s="330" t="s">
        <v>117</v>
      </c>
      <c r="Q134" s="323"/>
      <c r="R134" s="323"/>
      <c r="S134" s="10" t="s">
        <v>1</v>
      </c>
      <c r="T134" s="10"/>
      <c r="U134" s="70" t="s">
        <v>149</v>
      </c>
      <c r="V134" s="71"/>
      <c r="W134" s="52"/>
    </row>
    <row r="135" spans="1:22" ht="24" customHeight="1" thickBot="1" thickTop="1">
      <c r="A135" s="3"/>
      <c r="B135" s="11"/>
      <c r="C135" s="12" t="s">
        <v>9</v>
      </c>
      <c r="D135" s="326" t="s">
        <v>26</v>
      </c>
      <c r="E135" s="327"/>
      <c r="F135" s="328"/>
      <c r="G135" s="328"/>
      <c r="H135" s="328"/>
      <c r="I135" s="328"/>
      <c r="J135" s="328"/>
      <c r="K135" s="328"/>
      <c r="L135" s="328"/>
      <c r="M135" s="329"/>
      <c r="N135" s="3"/>
      <c r="O135" s="3"/>
      <c r="P135" s="3"/>
      <c r="Q135" s="232">
        <v>2</v>
      </c>
      <c r="R135" s="3"/>
      <c r="S135" s="90">
        <v>12000</v>
      </c>
      <c r="T135" s="3"/>
      <c r="U135" s="251">
        <f>SUM(S135:T135)</f>
        <v>12000</v>
      </c>
      <c r="V135" s="72"/>
    </row>
    <row r="136" spans="2:23" s="45" customFormat="1" ht="6" customHeight="1" thickBot="1" thickTop="1">
      <c r="B136" s="55"/>
      <c r="C136" s="56"/>
      <c r="D136" s="60"/>
      <c r="E136" s="60"/>
      <c r="F136" s="61"/>
      <c r="G136" s="61"/>
      <c r="H136" s="61"/>
      <c r="I136" s="61"/>
      <c r="J136" s="61"/>
      <c r="K136" s="61"/>
      <c r="L136" s="61"/>
      <c r="M136" s="61"/>
      <c r="Q136" s="242"/>
      <c r="U136" s="252"/>
      <c r="V136" s="89"/>
      <c r="W136" s="62"/>
    </row>
    <row r="137" spans="1:22" ht="24" customHeight="1" thickBot="1" thickTop="1">
      <c r="A137" s="3"/>
      <c r="B137" s="11"/>
      <c r="C137" s="12" t="s">
        <v>10</v>
      </c>
      <c r="D137" s="326" t="s">
        <v>2</v>
      </c>
      <c r="E137" s="327"/>
      <c r="F137" s="328"/>
      <c r="G137" s="328"/>
      <c r="H137" s="328"/>
      <c r="I137" s="328"/>
      <c r="J137" s="328"/>
      <c r="K137" s="328"/>
      <c r="L137" s="328"/>
      <c r="M137" s="329"/>
      <c r="N137" s="3"/>
      <c r="O137" s="3"/>
      <c r="P137" s="3"/>
      <c r="Q137" s="232"/>
      <c r="R137" s="3"/>
      <c r="S137" s="90"/>
      <c r="T137" s="3"/>
      <c r="U137" s="251">
        <f>SUM(S137:T137)</f>
        <v>0</v>
      </c>
      <c r="V137" s="72"/>
    </row>
    <row r="138" spans="2:23" s="45" customFormat="1" ht="6" customHeight="1" thickBot="1" thickTop="1">
      <c r="B138" s="55"/>
      <c r="C138" s="56"/>
      <c r="D138" s="60"/>
      <c r="E138" s="60"/>
      <c r="F138" s="61"/>
      <c r="G138" s="61"/>
      <c r="H138" s="61"/>
      <c r="I138" s="61"/>
      <c r="J138" s="61"/>
      <c r="K138" s="61"/>
      <c r="L138" s="61"/>
      <c r="M138" s="61"/>
      <c r="Q138" s="242"/>
      <c r="U138" s="62"/>
      <c r="V138" s="89"/>
      <c r="W138" s="62"/>
    </row>
    <row r="139" spans="1:22" ht="24" customHeight="1" thickBot="1" thickTop="1">
      <c r="A139" s="3"/>
      <c r="B139" s="11"/>
      <c r="C139" s="12" t="s">
        <v>11</v>
      </c>
      <c r="D139" s="326" t="s">
        <v>27</v>
      </c>
      <c r="E139" s="327"/>
      <c r="F139" s="328"/>
      <c r="G139" s="328"/>
      <c r="H139" s="328"/>
      <c r="I139" s="328"/>
      <c r="J139" s="328"/>
      <c r="K139" s="328"/>
      <c r="L139" s="328"/>
      <c r="M139" s="329"/>
      <c r="N139" s="3"/>
      <c r="O139" s="3"/>
      <c r="P139" s="3"/>
      <c r="Q139" s="232"/>
      <c r="R139" s="3"/>
      <c r="S139" s="90"/>
      <c r="T139" s="3"/>
      <c r="U139" s="251">
        <f>SUM(S139:T139)</f>
        <v>0</v>
      </c>
      <c r="V139" s="72"/>
    </row>
    <row r="140" spans="2:23" s="45" customFormat="1" ht="6" customHeight="1" thickBot="1" thickTop="1">
      <c r="B140" s="55"/>
      <c r="C140" s="56"/>
      <c r="D140" s="60"/>
      <c r="E140" s="60"/>
      <c r="F140" s="61"/>
      <c r="G140" s="61"/>
      <c r="H140" s="61"/>
      <c r="I140" s="61"/>
      <c r="J140" s="61"/>
      <c r="K140" s="61"/>
      <c r="L140" s="61"/>
      <c r="M140" s="61"/>
      <c r="Q140" s="242"/>
      <c r="U140" s="62"/>
      <c r="V140" s="89"/>
      <c r="W140" s="62"/>
    </row>
    <row r="141" spans="1:22" ht="24" customHeight="1" thickBot="1" thickTop="1">
      <c r="A141" s="3"/>
      <c r="B141" s="11"/>
      <c r="C141" s="12" t="s">
        <v>12</v>
      </c>
      <c r="D141" s="326" t="s">
        <v>3</v>
      </c>
      <c r="E141" s="327"/>
      <c r="F141" s="328"/>
      <c r="G141" s="328"/>
      <c r="H141" s="328"/>
      <c r="I141" s="328"/>
      <c r="J141" s="328"/>
      <c r="K141" s="328"/>
      <c r="L141" s="328"/>
      <c r="M141" s="329"/>
      <c r="N141" s="3"/>
      <c r="O141" s="3"/>
      <c r="P141" s="3"/>
      <c r="Q141" s="232"/>
      <c r="R141" s="3"/>
      <c r="S141" s="90"/>
      <c r="T141" s="3"/>
      <c r="U141" s="251">
        <f>SUM(S141:T141)</f>
        <v>0</v>
      </c>
      <c r="V141" s="72"/>
    </row>
    <row r="142" spans="1:23" s="5" customFormat="1" ht="24" customHeight="1" thickBot="1" thickTop="1">
      <c r="A142" s="8"/>
      <c r="B142" s="64"/>
      <c r="C142" s="17"/>
      <c r="D142" s="17" t="s">
        <v>54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>
        <f>SUM(S135:S141)</f>
        <v>12000</v>
      </c>
      <c r="T142" s="17"/>
      <c r="U142" s="78">
        <f>SUM(U135:U141)</f>
        <v>12000</v>
      </c>
      <c r="V142" s="74"/>
      <c r="W142" s="53"/>
    </row>
    <row r="143" ht="8.25" customHeight="1" thickBot="1"/>
    <row r="144" spans="1:23" s="159" customFormat="1" ht="24" customHeight="1" thickBot="1">
      <c r="A144" s="166"/>
      <c r="B144" s="173" t="s">
        <v>113</v>
      </c>
      <c r="C144" s="177"/>
      <c r="D144" s="301" t="s">
        <v>94</v>
      </c>
      <c r="E144" s="301"/>
      <c r="F144" s="301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63"/>
      <c r="U144" s="176"/>
      <c r="V144" s="178"/>
      <c r="W144" s="169"/>
    </row>
    <row r="145" spans="1:24" s="5" customFormat="1" ht="5.25" customHeight="1" thickBot="1">
      <c r="A145" s="8"/>
      <c r="B145" s="2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51"/>
      <c r="V145" s="71"/>
      <c r="W145" s="52"/>
      <c r="X145" s="8"/>
    </row>
    <row r="146" spans="1:24" s="5" customFormat="1" ht="26.25" customHeight="1" thickBot="1">
      <c r="A146" s="8"/>
      <c r="B146" s="29"/>
      <c r="C146" s="30"/>
      <c r="D146" s="286" t="s">
        <v>104</v>
      </c>
      <c r="E146" s="287"/>
      <c r="F146" s="287"/>
      <c r="G146" s="287"/>
      <c r="H146" s="287"/>
      <c r="I146" s="287"/>
      <c r="J146" s="287"/>
      <c r="K146" s="287"/>
      <c r="L146" s="287"/>
      <c r="M146" s="288"/>
      <c r="N146" s="85"/>
      <c r="O146" s="289" t="s">
        <v>128</v>
      </c>
      <c r="P146" s="290"/>
      <c r="Q146" s="290"/>
      <c r="R146" s="290"/>
      <c r="S146" s="291"/>
      <c r="T146" s="188"/>
      <c r="U146" s="189">
        <v>0.02</v>
      </c>
      <c r="V146" s="7"/>
      <c r="W146" s="214"/>
      <c r="X146" s="7"/>
    </row>
    <row r="147" spans="1:24" s="5" customFormat="1" ht="14.25" customHeight="1">
      <c r="A147" s="8"/>
      <c r="B147" s="29"/>
      <c r="C147" s="30"/>
      <c r="D147" s="30"/>
      <c r="E147" s="30"/>
      <c r="F147" s="30"/>
      <c r="G147" s="30"/>
      <c r="H147" s="8"/>
      <c r="I147" s="8"/>
      <c r="J147" s="8"/>
      <c r="K147" s="8"/>
      <c r="L147" s="8"/>
      <c r="M147" s="22"/>
      <c r="N147" s="8"/>
      <c r="O147" s="22"/>
      <c r="P147" s="22"/>
      <c r="Q147" s="22"/>
      <c r="R147" s="8"/>
      <c r="S147" s="8"/>
      <c r="T147" s="8"/>
      <c r="U147" s="33"/>
      <c r="V147" s="37"/>
      <c r="W147" s="34"/>
      <c r="X147" s="7"/>
    </row>
    <row r="148" spans="1:23" s="5" customFormat="1" ht="11.25" customHeight="1">
      <c r="A148" s="8"/>
      <c r="B148" s="29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22"/>
      <c r="N148" s="22"/>
      <c r="O148" s="22"/>
      <c r="P148" s="22"/>
      <c r="Q148" s="22"/>
      <c r="R148" s="8"/>
      <c r="S148" s="350"/>
      <c r="T148" s="350"/>
      <c r="U148" s="306" t="s">
        <v>149</v>
      </c>
      <c r="V148" s="71"/>
      <c r="W148" s="52"/>
    </row>
    <row r="149" spans="1:23" s="5" customFormat="1" ht="24" customHeight="1" thickBot="1">
      <c r="A149" s="8"/>
      <c r="B149" s="6"/>
      <c r="C149" s="8"/>
      <c r="D149" s="332" t="s">
        <v>47</v>
      </c>
      <c r="E149" s="332"/>
      <c r="F149" s="333"/>
      <c r="G149" s="8"/>
      <c r="H149" s="18"/>
      <c r="I149" s="8"/>
      <c r="J149" s="8"/>
      <c r="K149" s="22"/>
      <c r="L149" s="8"/>
      <c r="M149" s="10"/>
      <c r="N149" s="8"/>
      <c r="O149" s="10"/>
      <c r="P149" s="8"/>
      <c r="Q149" s="10"/>
      <c r="R149" s="10"/>
      <c r="S149" s="10" t="s">
        <v>1</v>
      </c>
      <c r="T149" s="10"/>
      <c r="U149" s="371"/>
      <c r="V149" s="71"/>
      <c r="W149" s="52"/>
    </row>
    <row r="150" spans="1:22" ht="24" customHeight="1" thickBot="1" thickTop="1">
      <c r="A150" s="3"/>
      <c r="B150" s="11"/>
      <c r="C150" s="12" t="s">
        <v>9</v>
      </c>
      <c r="D150" s="326" t="s">
        <v>28</v>
      </c>
      <c r="E150" s="327"/>
      <c r="F150" s="328"/>
      <c r="G150" s="328"/>
      <c r="H150" s="328"/>
      <c r="I150" s="328"/>
      <c r="J150" s="328"/>
      <c r="K150" s="328"/>
      <c r="L150" s="328"/>
      <c r="M150" s="329"/>
      <c r="N150" s="3"/>
      <c r="O150" s="3"/>
      <c r="P150" s="3"/>
      <c r="Q150" s="3"/>
      <c r="R150" s="3"/>
      <c r="S150" s="90">
        <v>5000</v>
      </c>
      <c r="T150" s="3"/>
      <c r="U150" s="251">
        <f>SUM(S150:T150)</f>
        <v>5000</v>
      </c>
      <c r="V150" s="72"/>
    </row>
    <row r="151" spans="1:22" ht="6" customHeight="1" thickBot="1" thickTop="1">
      <c r="A151" s="3"/>
      <c r="B151" s="11"/>
      <c r="C151" s="1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V151" s="72"/>
    </row>
    <row r="152" spans="1:22" ht="24" customHeight="1" thickBot="1" thickTop="1">
      <c r="A152" s="3"/>
      <c r="B152" s="11"/>
      <c r="C152" s="12" t="s">
        <v>10</v>
      </c>
      <c r="D152" s="326" t="s">
        <v>29</v>
      </c>
      <c r="E152" s="327"/>
      <c r="F152" s="328"/>
      <c r="G152" s="328"/>
      <c r="H152" s="328"/>
      <c r="I152" s="328"/>
      <c r="J152" s="328"/>
      <c r="K152" s="328"/>
      <c r="L152" s="328"/>
      <c r="M152" s="329"/>
      <c r="N152" s="3"/>
      <c r="O152" s="3"/>
      <c r="P152" s="3"/>
      <c r="Q152" s="3"/>
      <c r="R152" s="3"/>
      <c r="S152" s="90"/>
      <c r="T152" s="3"/>
      <c r="U152" s="251">
        <f>SUM(S152:T152)</f>
        <v>0</v>
      </c>
      <c r="V152" s="72"/>
    </row>
    <row r="153" spans="1:22" ht="6" customHeight="1" thickBot="1" thickTop="1">
      <c r="A153" s="3"/>
      <c r="B153" s="11"/>
      <c r="C153" s="12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V153" s="72"/>
    </row>
    <row r="154" spans="1:22" ht="24" customHeight="1" thickBot="1" thickTop="1">
      <c r="A154" s="3"/>
      <c r="B154" s="11"/>
      <c r="C154" s="12" t="s">
        <v>11</v>
      </c>
      <c r="D154" s="326" t="s">
        <v>30</v>
      </c>
      <c r="E154" s="327"/>
      <c r="F154" s="328"/>
      <c r="G154" s="328"/>
      <c r="H154" s="328"/>
      <c r="I154" s="328"/>
      <c r="J154" s="328"/>
      <c r="K154" s="328"/>
      <c r="L154" s="328"/>
      <c r="M154" s="329"/>
      <c r="N154" s="3"/>
      <c r="O154" s="3"/>
      <c r="P154" s="3"/>
      <c r="Q154" s="3"/>
      <c r="R154" s="3"/>
      <c r="S154" s="90"/>
      <c r="T154" s="3"/>
      <c r="U154" s="251">
        <f>SUM(S154:T154)</f>
        <v>0</v>
      </c>
      <c r="V154" s="72"/>
    </row>
    <row r="155" spans="1:22" ht="6" customHeight="1" thickBot="1" thickTop="1">
      <c r="A155" s="3"/>
      <c r="B155" s="11"/>
      <c r="C155" s="1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V155" s="72"/>
    </row>
    <row r="156" spans="1:22" ht="24" customHeight="1" thickBot="1" thickTop="1">
      <c r="A156" s="3"/>
      <c r="B156" s="11"/>
      <c r="C156" s="12" t="s">
        <v>12</v>
      </c>
      <c r="D156" s="326" t="s">
        <v>31</v>
      </c>
      <c r="E156" s="327"/>
      <c r="F156" s="328"/>
      <c r="G156" s="328"/>
      <c r="H156" s="328"/>
      <c r="I156" s="328"/>
      <c r="J156" s="328"/>
      <c r="K156" s="328"/>
      <c r="L156" s="328"/>
      <c r="M156" s="329"/>
      <c r="N156" s="3"/>
      <c r="O156" s="3"/>
      <c r="P156" s="3"/>
      <c r="Q156" s="3"/>
      <c r="R156" s="3"/>
      <c r="S156" s="90"/>
      <c r="T156" s="3"/>
      <c r="U156" s="251">
        <f>SUM(S156:T156)</f>
        <v>0</v>
      </c>
      <c r="V156" s="72"/>
    </row>
    <row r="157" spans="1:22" ht="6" customHeight="1" thickBot="1" thickTop="1">
      <c r="A157" s="3"/>
      <c r="B157" s="11"/>
      <c r="C157" s="1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V157" s="72"/>
    </row>
    <row r="158" spans="1:22" ht="24" customHeight="1" thickBot="1" thickTop="1">
      <c r="A158" s="3"/>
      <c r="B158" s="11"/>
      <c r="C158" s="12" t="s">
        <v>13</v>
      </c>
      <c r="D158" s="326" t="s">
        <v>34</v>
      </c>
      <c r="E158" s="327"/>
      <c r="F158" s="328"/>
      <c r="G158" s="328"/>
      <c r="H158" s="328"/>
      <c r="I158" s="328"/>
      <c r="J158" s="328"/>
      <c r="K158" s="328"/>
      <c r="L158" s="328"/>
      <c r="M158" s="329"/>
      <c r="N158" s="3"/>
      <c r="O158" s="3"/>
      <c r="P158" s="3"/>
      <c r="Q158" s="3"/>
      <c r="R158" s="3"/>
      <c r="S158" s="90">
        <v>16000</v>
      </c>
      <c r="T158" s="3"/>
      <c r="U158" s="251">
        <f>SUM(S158:T158)</f>
        <v>16000</v>
      </c>
      <c r="V158" s="72"/>
    </row>
    <row r="159" spans="1:22" ht="6" customHeight="1" thickBot="1" thickTop="1">
      <c r="A159" s="3"/>
      <c r="B159" s="11"/>
      <c r="C159" s="1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V159" s="72"/>
    </row>
    <row r="160" spans="1:22" ht="24" customHeight="1" thickBot="1" thickTop="1">
      <c r="A160" s="3"/>
      <c r="B160" s="11"/>
      <c r="C160" s="12" t="s">
        <v>14</v>
      </c>
      <c r="D160" s="326" t="s">
        <v>48</v>
      </c>
      <c r="E160" s="327"/>
      <c r="F160" s="328"/>
      <c r="G160" s="328"/>
      <c r="H160" s="328"/>
      <c r="I160" s="328"/>
      <c r="J160" s="328"/>
      <c r="K160" s="328"/>
      <c r="L160" s="328"/>
      <c r="M160" s="329"/>
      <c r="N160" s="3"/>
      <c r="O160" s="3"/>
      <c r="P160" s="3"/>
      <c r="Q160" s="3"/>
      <c r="R160" s="3"/>
      <c r="S160" s="90">
        <v>258000</v>
      </c>
      <c r="T160" s="3"/>
      <c r="U160" s="251">
        <f>SUM(S160:T160)</f>
        <v>258000</v>
      </c>
      <c r="V160" s="72"/>
    </row>
    <row r="161" spans="1:22" ht="6" customHeight="1" thickBot="1" thickTop="1">
      <c r="A161" s="3"/>
      <c r="B161" s="11"/>
      <c r="C161" s="56"/>
      <c r="D161" s="60"/>
      <c r="E161" s="60"/>
      <c r="F161" s="61"/>
      <c r="G161" s="61"/>
      <c r="H161" s="61"/>
      <c r="I161" s="61"/>
      <c r="J161" s="61"/>
      <c r="K161" s="61"/>
      <c r="L161" s="61"/>
      <c r="M161" s="61"/>
      <c r="N161" s="45"/>
      <c r="O161" s="45"/>
      <c r="P161" s="45"/>
      <c r="Q161" s="45"/>
      <c r="R161" s="45"/>
      <c r="S161" s="60"/>
      <c r="T161" s="45"/>
      <c r="V161" s="72"/>
    </row>
    <row r="162" spans="1:22" ht="24" customHeight="1" thickBot="1" thickTop="1">
      <c r="A162" s="3"/>
      <c r="B162" s="11"/>
      <c r="C162" s="12" t="s">
        <v>15</v>
      </c>
      <c r="D162" s="326" t="s">
        <v>3</v>
      </c>
      <c r="E162" s="327"/>
      <c r="F162" s="328"/>
      <c r="G162" s="328"/>
      <c r="H162" s="328"/>
      <c r="I162" s="328"/>
      <c r="J162" s="328"/>
      <c r="K162" s="328"/>
      <c r="L162" s="328"/>
      <c r="M162" s="329"/>
      <c r="N162" s="3"/>
      <c r="O162" s="3"/>
      <c r="P162" s="3"/>
      <c r="Q162" s="3"/>
      <c r="R162" s="3"/>
      <c r="S162" s="90">
        <v>30000</v>
      </c>
      <c r="T162" s="3"/>
      <c r="U162" s="251">
        <f>SUM(S162:T162)</f>
        <v>30000</v>
      </c>
      <c r="V162" s="72"/>
    </row>
    <row r="163" spans="1:23" s="5" customFormat="1" ht="24" customHeight="1" thickBot="1" thickTop="1">
      <c r="A163" s="8"/>
      <c r="B163" s="64"/>
      <c r="C163" s="17"/>
      <c r="D163" s="8" t="s">
        <v>55</v>
      </c>
      <c r="E163" s="8"/>
      <c r="F163" s="8"/>
      <c r="G163" s="8"/>
      <c r="H163" s="8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>
        <f>+SUM(S150:S162)</f>
        <v>309000</v>
      </c>
      <c r="T163" s="17"/>
      <c r="U163" s="78">
        <f>+SUM(U150:U162)</f>
        <v>309000</v>
      </c>
      <c r="V163" s="74"/>
      <c r="W163" s="53"/>
    </row>
    <row r="164" spans="2:23" s="179" customFormat="1" ht="24" customHeight="1">
      <c r="B164" s="180" t="s">
        <v>120</v>
      </c>
      <c r="C164" s="180"/>
      <c r="D164" s="365" t="s">
        <v>121</v>
      </c>
      <c r="E164" s="365"/>
      <c r="F164" s="365"/>
      <c r="G164" s="365"/>
      <c r="H164" s="365"/>
      <c r="S164" s="179">
        <f>S92+S116+S127+S142+S163</f>
        <v>636586.22</v>
      </c>
      <c r="U164" s="179">
        <f>U92+U116+U127+U142+U163</f>
        <v>636586.22</v>
      </c>
      <c r="V164" s="181"/>
      <c r="W164" s="182"/>
    </row>
    <row r="165" spans="1:24" ht="15" customHeight="1" thickBot="1">
      <c r="A165" s="3"/>
      <c r="B165" s="3"/>
      <c r="C165" s="3"/>
      <c r="D165" s="8"/>
      <c r="E165" s="8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63"/>
      <c r="V165" s="35"/>
      <c r="X165" s="3"/>
    </row>
    <row r="166" spans="1:23" s="179" customFormat="1" ht="24" customHeight="1" thickBot="1">
      <c r="A166" s="184"/>
      <c r="B166" s="173" t="s">
        <v>118</v>
      </c>
      <c r="C166" s="167"/>
      <c r="D166" s="301" t="s">
        <v>119</v>
      </c>
      <c r="E166" s="301"/>
      <c r="F166" s="301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85"/>
      <c r="V166" s="186"/>
      <c r="W166" s="182"/>
    </row>
    <row r="167" spans="1:24" s="5" customFormat="1" ht="5.25" customHeight="1">
      <c r="A167" s="8"/>
      <c r="B167" s="29"/>
      <c r="C167" s="30"/>
      <c r="D167" s="30"/>
      <c r="E167" s="30"/>
      <c r="F167" s="30"/>
      <c r="G167" s="30"/>
      <c r="H167" s="8"/>
      <c r="I167" s="8"/>
      <c r="J167" s="8"/>
      <c r="K167" s="8"/>
      <c r="L167" s="8"/>
      <c r="M167" s="22"/>
      <c r="N167" s="8"/>
      <c r="O167" s="22"/>
      <c r="P167" s="22"/>
      <c r="Q167" s="22"/>
      <c r="R167" s="8"/>
      <c r="S167" s="8"/>
      <c r="T167" s="8"/>
      <c r="U167" s="33"/>
      <c r="V167" s="37"/>
      <c r="W167" s="34"/>
      <c r="X167" s="7"/>
    </row>
    <row r="168" spans="1:23" s="5" customFormat="1" ht="11.25" customHeight="1">
      <c r="A168" s="8"/>
      <c r="B168" s="29"/>
      <c r="C168" s="8"/>
      <c r="D168" s="205"/>
      <c r="E168" s="205"/>
      <c r="F168" s="8"/>
      <c r="G168" s="8"/>
      <c r="H168" s="8"/>
      <c r="I168" s="8"/>
      <c r="J168" s="8"/>
      <c r="K168" s="8"/>
      <c r="L168" s="8"/>
      <c r="M168" s="22"/>
      <c r="N168" s="22"/>
      <c r="O168" s="22"/>
      <c r="P168" s="22"/>
      <c r="Q168" s="22"/>
      <c r="R168" s="8"/>
      <c r="S168" s="350"/>
      <c r="T168" s="350"/>
      <c r="U168" s="51"/>
      <c r="V168" s="71"/>
      <c r="W168" s="52"/>
    </row>
    <row r="169" spans="1:23" s="5" customFormat="1" ht="27" customHeight="1" thickBot="1">
      <c r="A169" s="8"/>
      <c r="B169" s="6"/>
      <c r="C169" s="8"/>
      <c r="D169" s="332" t="s">
        <v>185</v>
      </c>
      <c r="E169" s="298"/>
      <c r="F169" s="298"/>
      <c r="G169" s="298"/>
      <c r="H169" s="298"/>
      <c r="I169" s="58"/>
      <c r="J169" s="8"/>
      <c r="K169" s="215"/>
      <c r="L169" s="86"/>
      <c r="M169" s="22" t="s">
        <v>33</v>
      </c>
      <c r="N169" s="86"/>
      <c r="O169" s="353" t="s">
        <v>151</v>
      </c>
      <c r="P169" s="354"/>
      <c r="Q169" s="354"/>
      <c r="R169" s="10"/>
      <c r="S169" s="10" t="s">
        <v>1</v>
      </c>
      <c r="T169" s="10"/>
      <c r="U169" s="70" t="s">
        <v>149</v>
      </c>
      <c r="V169" s="71"/>
      <c r="W169" s="52"/>
    </row>
    <row r="170" spans="1:22" ht="24" customHeight="1" thickBot="1" thickTop="1">
      <c r="A170" s="3"/>
      <c r="B170" s="11"/>
      <c r="C170" s="12" t="s">
        <v>9</v>
      </c>
      <c r="D170" s="292" t="s">
        <v>200</v>
      </c>
      <c r="E170" s="351"/>
      <c r="F170" s="352"/>
      <c r="G170" s="244"/>
      <c r="H170" s="360"/>
      <c r="I170" s="360"/>
      <c r="J170" s="93"/>
      <c r="K170" s="244"/>
      <c r="L170" s="245"/>
      <c r="M170" s="94">
        <v>0.52</v>
      </c>
      <c r="N170" s="224"/>
      <c r="O170" s="292">
        <f>S164-(S116+S142+S158+S160)</f>
        <v>234770.21999999997</v>
      </c>
      <c r="P170" s="359"/>
      <c r="Q170" s="352"/>
      <c r="R170" s="21"/>
      <c r="S170" s="90">
        <f>M170*O170</f>
        <v>122080.51439999999</v>
      </c>
      <c r="T170" s="93"/>
      <c r="U170" s="251">
        <f>SUM(S170:T170)</f>
        <v>122080.51439999999</v>
      </c>
      <c r="V170" s="72"/>
    </row>
    <row r="171" spans="1:22" ht="6" customHeight="1" thickBot="1" thickTop="1">
      <c r="A171" s="3"/>
      <c r="B171" s="11"/>
      <c r="C171" s="12"/>
      <c r="D171" s="20"/>
      <c r="E171" s="57"/>
      <c r="F171" s="225"/>
      <c r="G171" s="230"/>
      <c r="H171" s="229"/>
      <c r="I171" s="229"/>
      <c r="J171" s="93"/>
      <c r="K171" s="245"/>
      <c r="L171" s="245"/>
      <c r="M171" s="224"/>
      <c r="N171" s="224"/>
      <c r="O171" s="224"/>
      <c r="P171" s="224"/>
      <c r="Q171" s="224"/>
      <c r="R171" s="21"/>
      <c r="S171" s="190"/>
      <c r="T171" s="93"/>
      <c r="U171" s="191"/>
      <c r="V171" s="72"/>
    </row>
    <row r="172" spans="1:22" ht="24" customHeight="1" thickBot="1" thickTop="1">
      <c r="A172" s="3"/>
      <c r="B172" s="11"/>
      <c r="C172" s="12" t="s">
        <v>10</v>
      </c>
      <c r="D172" s="292" t="s">
        <v>201</v>
      </c>
      <c r="E172" s="351"/>
      <c r="F172" s="352"/>
      <c r="G172" s="244"/>
      <c r="H172" s="360"/>
      <c r="I172" s="360"/>
      <c r="J172" s="93"/>
      <c r="K172" s="244"/>
      <c r="L172" s="245"/>
      <c r="M172" s="94">
        <v>0.52</v>
      </c>
      <c r="N172" s="45"/>
      <c r="O172" s="292">
        <f>25000</f>
        <v>25000</v>
      </c>
      <c r="P172" s="359"/>
      <c r="Q172" s="352"/>
      <c r="R172" s="3"/>
      <c r="S172" s="90">
        <f>M172*O172</f>
        <v>13000</v>
      </c>
      <c r="T172" s="93"/>
      <c r="U172" s="251">
        <f>SUM(S172:T172)</f>
        <v>13000</v>
      </c>
      <c r="V172" s="72"/>
    </row>
    <row r="173" spans="1:22" ht="6" customHeight="1" thickBot="1" thickTop="1">
      <c r="A173" s="3"/>
      <c r="B173" s="11"/>
      <c r="C173" s="12"/>
      <c r="D173" s="20"/>
      <c r="E173" s="57"/>
      <c r="F173" s="225"/>
      <c r="G173" s="230"/>
      <c r="H173" s="229"/>
      <c r="I173" s="229"/>
      <c r="J173" s="93"/>
      <c r="K173" s="245"/>
      <c r="L173" s="245"/>
      <c r="M173" s="45"/>
      <c r="N173" s="45"/>
      <c r="O173" s="45"/>
      <c r="P173" s="45"/>
      <c r="Q173" s="45"/>
      <c r="R173" s="3"/>
      <c r="S173" s="93"/>
      <c r="T173" s="93"/>
      <c r="U173" s="191"/>
      <c r="V173" s="72"/>
    </row>
    <row r="174" spans="1:22" ht="24" customHeight="1" thickBot="1" thickTop="1">
      <c r="A174" s="3"/>
      <c r="B174" s="11"/>
      <c r="C174" s="12" t="s">
        <v>11</v>
      </c>
      <c r="D174" s="292"/>
      <c r="E174" s="351"/>
      <c r="F174" s="352"/>
      <c r="G174" s="244"/>
      <c r="H174" s="360"/>
      <c r="I174" s="360"/>
      <c r="J174" s="93"/>
      <c r="K174" s="244"/>
      <c r="L174" s="245"/>
      <c r="M174" s="94"/>
      <c r="N174" s="45"/>
      <c r="O174" s="292"/>
      <c r="P174" s="359"/>
      <c r="Q174" s="352"/>
      <c r="R174" s="3"/>
      <c r="S174" s="90">
        <f>M174*O174</f>
        <v>0</v>
      </c>
      <c r="T174" s="93"/>
      <c r="U174" s="251">
        <f>SUM(S174:T174)</f>
        <v>0</v>
      </c>
      <c r="V174" s="72"/>
    </row>
    <row r="175" spans="1:22" ht="6" customHeight="1" thickBot="1" thickTop="1">
      <c r="A175" s="3"/>
      <c r="B175" s="11"/>
      <c r="C175" s="12"/>
      <c r="D175" s="20"/>
      <c r="E175" s="57"/>
      <c r="F175" s="225"/>
      <c r="G175" s="230"/>
      <c r="H175" s="229"/>
      <c r="I175" s="229"/>
      <c r="J175" s="93"/>
      <c r="K175" s="245"/>
      <c r="L175" s="245"/>
      <c r="M175" s="45"/>
      <c r="N175" s="45"/>
      <c r="O175" s="45"/>
      <c r="P175" s="45"/>
      <c r="Q175" s="45"/>
      <c r="R175" s="3"/>
      <c r="S175" s="93"/>
      <c r="T175" s="93"/>
      <c r="U175" s="191"/>
      <c r="V175" s="72"/>
    </row>
    <row r="176" spans="1:22" ht="24" customHeight="1" thickBot="1" thickTop="1">
      <c r="A176" s="3"/>
      <c r="B176" s="11"/>
      <c r="C176" s="12" t="s">
        <v>12</v>
      </c>
      <c r="D176" s="292"/>
      <c r="E176" s="351"/>
      <c r="F176" s="352"/>
      <c r="G176" s="244"/>
      <c r="H176" s="360"/>
      <c r="I176" s="360"/>
      <c r="J176" s="93"/>
      <c r="K176" s="244"/>
      <c r="L176" s="245"/>
      <c r="M176" s="94"/>
      <c r="N176" s="45"/>
      <c r="O176" s="292"/>
      <c r="P176" s="359"/>
      <c r="Q176" s="352"/>
      <c r="R176" s="3"/>
      <c r="S176" s="90">
        <f>M176*O176</f>
        <v>0</v>
      </c>
      <c r="T176" s="93"/>
      <c r="U176" s="251">
        <f>SUM(S176:T176)</f>
        <v>0</v>
      </c>
      <c r="V176" s="72"/>
    </row>
    <row r="177" spans="1:22" ht="24" customHeight="1" thickBot="1" thickTop="1">
      <c r="A177" s="3"/>
      <c r="B177" s="14"/>
      <c r="C177" s="4"/>
      <c r="D177" s="17" t="s">
        <v>56</v>
      </c>
      <c r="E177" s="17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17">
        <f>SUM(S170:S176)</f>
        <v>135080.5144</v>
      </c>
      <c r="T177" s="17"/>
      <c r="U177" s="78">
        <f>SUM(U170:U176)</f>
        <v>135080.5144</v>
      </c>
      <c r="V177" s="73"/>
    </row>
    <row r="178" spans="2:23" s="159" customFormat="1" ht="24" customHeight="1">
      <c r="B178" s="159" t="s">
        <v>122</v>
      </c>
      <c r="D178" s="358" t="s">
        <v>162</v>
      </c>
      <c r="E178" s="358"/>
      <c r="F178" s="358"/>
      <c r="G178" s="358"/>
      <c r="H178" s="358"/>
      <c r="S178" s="159">
        <f>S164+S177</f>
        <v>771666.7344</v>
      </c>
      <c r="U178" s="159">
        <f>U164+U177</f>
        <v>771666.7344</v>
      </c>
      <c r="V178" s="183"/>
      <c r="W178" s="169"/>
    </row>
    <row r="179" ht="15.75" customHeight="1" thickBot="1"/>
    <row r="180" spans="2:23" s="179" customFormat="1" ht="24" customHeight="1" thickBot="1">
      <c r="B180" s="173" t="s">
        <v>123</v>
      </c>
      <c r="C180" s="167"/>
      <c r="D180" s="301" t="s">
        <v>124</v>
      </c>
      <c r="E180" s="301"/>
      <c r="F180" s="301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87"/>
      <c r="V180" s="186"/>
      <c r="W180" s="182"/>
    </row>
    <row r="181" spans="2:22" ht="6" customHeight="1">
      <c r="B181" s="2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63"/>
      <c r="V181" s="72"/>
    </row>
    <row r="182" spans="2:23" ht="24" customHeight="1">
      <c r="B182" s="11"/>
      <c r="C182" s="3"/>
      <c r="D182" s="3"/>
      <c r="E182" s="3"/>
      <c r="F182" s="10" t="s">
        <v>35</v>
      </c>
      <c r="G182" s="3"/>
      <c r="H182" s="8" t="s">
        <v>38</v>
      </c>
      <c r="I182" s="8"/>
      <c r="J182" s="8"/>
      <c r="L182" s="8"/>
      <c r="M182" s="20"/>
      <c r="N182" s="20"/>
      <c r="O182" s="20"/>
      <c r="P182" s="20"/>
      <c r="Q182" s="20"/>
      <c r="R182" s="20"/>
      <c r="S182" s="20"/>
      <c r="T182" s="3"/>
      <c r="U182" s="52"/>
      <c r="V182" s="71"/>
      <c r="W182" s="52"/>
    </row>
    <row r="183" spans="2:22" ht="24" customHeight="1">
      <c r="B183" s="11"/>
      <c r="C183" s="3"/>
      <c r="D183" s="23" t="s">
        <v>36</v>
      </c>
      <c r="E183" s="23"/>
      <c r="F183" s="90"/>
      <c r="G183" s="23"/>
      <c r="H183" s="355"/>
      <c r="I183" s="356"/>
      <c r="J183" s="356"/>
      <c r="K183" s="356"/>
      <c r="L183" s="356"/>
      <c r="M183" s="356"/>
      <c r="N183" s="356"/>
      <c r="O183" s="356"/>
      <c r="P183" s="356"/>
      <c r="Q183" s="356"/>
      <c r="R183" s="356"/>
      <c r="S183" s="356"/>
      <c r="T183" s="356"/>
      <c r="U183" s="357"/>
      <c r="V183" s="72"/>
    </row>
    <row r="184" spans="2:22" ht="11.25" customHeight="1" thickBot="1">
      <c r="B184" s="14"/>
      <c r="C184" s="4"/>
      <c r="D184" s="4"/>
      <c r="E184" s="4"/>
      <c r="F184" s="17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36"/>
      <c r="V184" s="73"/>
    </row>
  </sheetData>
  <sheetProtection sheet="1" objects="1" scenarios="1"/>
  <mergeCells count="153">
    <mergeCell ref="U94:U96"/>
    <mergeCell ref="U122:U123"/>
    <mergeCell ref="U148:U149"/>
    <mergeCell ref="H174:I174"/>
    <mergeCell ref="O172:Q172"/>
    <mergeCell ref="D158:M158"/>
    <mergeCell ref="D174:F174"/>
    <mergeCell ref="H170:I170"/>
    <mergeCell ref="H172:I172"/>
    <mergeCell ref="D166:F166"/>
    <mergeCell ref="D162:M162"/>
    <mergeCell ref="D101:Q101"/>
    <mergeCell ref="D103:Q103"/>
    <mergeCell ref="D131:M131"/>
    <mergeCell ref="D82:H82"/>
    <mergeCell ref="D84:H84"/>
    <mergeCell ref="D152:M152"/>
    <mergeCell ref="O82:Q82"/>
    <mergeCell ref="D150:M150"/>
    <mergeCell ref="D135:M135"/>
    <mergeCell ref="D164:H164"/>
    <mergeCell ref="D169:H169"/>
    <mergeCell ref="O69:Q69"/>
    <mergeCell ref="D70:H70"/>
    <mergeCell ref="D72:H72"/>
    <mergeCell ref="D74:H74"/>
    <mergeCell ref="D76:H76"/>
    <mergeCell ref="D78:H78"/>
    <mergeCell ref="D97:Q97"/>
    <mergeCell ref="D99:Q99"/>
    <mergeCell ref="D66:F66"/>
    <mergeCell ref="D15:F15"/>
    <mergeCell ref="D12:M12"/>
    <mergeCell ref="Q13:Q15"/>
    <mergeCell ref="S14:T14"/>
    <mergeCell ref="O13:O15"/>
    <mergeCell ref="M13:M15"/>
    <mergeCell ref="D59:F59"/>
    <mergeCell ref="D61:G61"/>
    <mergeCell ref="D63:G63"/>
    <mergeCell ref="B1:U1"/>
    <mergeCell ref="S148:T148"/>
    <mergeCell ref="S133:T133"/>
    <mergeCell ref="P134:R134"/>
    <mergeCell ref="D41:F41"/>
    <mergeCell ref="C42:D42"/>
    <mergeCell ref="D105:Q105"/>
    <mergeCell ref="D107:Q107"/>
    <mergeCell ref="B2:T2"/>
    <mergeCell ref="U93:V93"/>
    <mergeCell ref="D137:M137"/>
    <mergeCell ref="D141:M141"/>
    <mergeCell ref="D109:Q109"/>
    <mergeCell ref="O120:S120"/>
    <mergeCell ref="O146:S146"/>
    <mergeCell ref="S122:T122"/>
    <mergeCell ref="D139:M139"/>
    <mergeCell ref="D149:F149"/>
    <mergeCell ref="H183:U183"/>
    <mergeCell ref="D178:H178"/>
    <mergeCell ref="D180:F180"/>
    <mergeCell ref="S168:T168"/>
    <mergeCell ref="O170:Q170"/>
    <mergeCell ref="H176:I176"/>
    <mergeCell ref="O176:Q176"/>
    <mergeCell ref="D176:F176"/>
    <mergeCell ref="O174:Q174"/>
    <mergeCell ref="O169:Q169"/>
    <mergeCell ref="D172:F172"/>
    <mergeCell ref="D146:M146"/>
    <mergeCell ref="C69:D69"/>
    <mergeCell ref="D129:F129"/>
    <mergeCell ref="D120:M120"/>
    <mergeCell ref="D126:M126"/>
    <mergeCell ref="D124:M124"/>
    <mergeCell ref="D86:H86"/>
    <mergeCell ref="D88:H88"/>
    <mergeCell ref="D45:H45"/>
    <mergeCell ref="D47:H47"/>
    <mergeCell ref="O131:S131"/>
    <mergeCell ref="O86:Q86"/>
    <mergeCell ref="S49:T49"/>
    <mergeCell ref="D170:F170"/>
    <mergeCell ref="O88:Q88"/>
    <mergeCell ref="O90:Q90"/>
    <mergeCell ref="O84:Q84"/>
    <mergeCell ref="O70:Q70"/>
    <mergeCell ref="D49:F49"/>
    <mergeCell ref="C50:D50"/>
    <mergeCell ref="D90:H90"/>
    <mergeCell ref="D80:H80"/>
    <mergeCell ref="H66:S66"/>
    <mergeCell ref="D144:F144"/>
    <mergeCell ref="D134:F134"/>
    <mergeCell ref="O72:Q72"/>
    <mergeCell ref="O74:Q74"/>
    <mergeCell ref="O76:Q76"/>
    <mergeCell ref="H20:I20"/>
    <mergeCell ref="H22:I22"/>
    <mergeCell ref="H28:I28"/>
    <mergeCell ref="D32:F32"/>
    <mergeCell ref="D30:F30"/>
    <mergeCell ref="D43:F43"/>
    <mergeCell ref="D160:M160"/>
    <mergeCell ref="D96:F96"/>
    <mergeCell ref="D116:H116"/>
    <mergeCell ref="D123:F123"/>
    <mergeCell ref="H130:Q130"/>
    <mergeCell ref="D111:Q111"/>
    <mergeCell ref="D113:Q113"/>
    <mergeCell ref="D156:M156"/>
    <mergeCell ref="D115:Q115"/>
    <mergeCell ref="D154:M154"/>
    <mergeCell ref="C95:S95"/>
    <mergeCell ref="C68:T68"/>
    <mergeCell ref="B66:C66"/>
    <mergeCell ref="D51:G51"/>
    <mergeCell ref="D53:F53"/>
    <mergeCell ref="D55:G55"/>
    <mergeCell ref="D57:G57"/>
    <mergeCell ref="D93:M93"/>
    <mergeCell ref="O78:Q78"/>
    <mergeCell ref="O80:Q80"/>
    <mergeCell ref="C4:F4"/>
    <mergeCell ref="D20:F20"/>
    <mergeCell ref="U8:V8"/>
    <mergeCell ref="F6:U6"/>
    <mergeCell ref="M4:S4"/>
    <mergeCell ref="H4:L4"/>
    <mergeCell ref="D16:F16"/>
    <mergeCell ref="O12:S12"/>
    <mergeCell ref="H16:I16"/>
    <mergeCell ref="C6:D6"/>
    <mergeCell ref="B10:U10"/>
    <mergeCell ref="U37:V37"/>
    <mergeCell ref="D37:K37"/>
    <mergeCell ref="D36:F36"/>
    <mergeCell ref="D24:F24"/>
    <mergeCell ref="F34:Q34"/>
    <mergeCell ref="H30:I30"/>
    <mergeCell ref="H24:I24"/>
    <mergeCell ref="D26:F26"/>
    <mergeCell ref="U14:U15"/>
    <mergeCell ref="A7:Q7"/>
    <mergeCell ref="D39:M39"/>
    <mergeCell ref="O39:S39"/>
    <mergeCell ref="H26:I26"/>
    <mergeCell ref="H18:I18"/>
    <mergeCell ref="D22:F22"/>
    <mergeCell ref="D28:F28"/>
    <mergeCell ref="D35:H35"/>
    <mergeCell ref="H32:I32"/>
    <mergeCell ref="D18:F18"/>
  </mergeCells>
  <printOptions/>
  <pageMargins left="0.15" right="0.15" top="0.15" bottom="0.15" header="0.25" footer="0.25"/>
  <pageSetup horizontalDpi="300" verticalDpi="300" orientation="portrait" scale="63" r:id="rId2"/>
  <headerFooter alignWithMargins="0">
    <oddFooter>&amp;R&amp;P of &amp;N</oddFooter>
  </headerFooter>
  <rowBreaks count="2" manualBreakCount="2">
    <brk id="64" max="21" man="1"/>
    <brk id="127" max="21" man="1"/>
  </rowBreaks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1"/>
  <sheetViews>
    <sheetView showGridLines="0" zoomScale="85" zoomScaleNormal="85" zoomScalePageLayoutView="0" workbookViewId="0" topLeftCell="B69">
      <selection activeCell="S156" sqref="S156"/>
    </sheetView>
  </sheetViews>
  <sheetFormatPr defaultColWidth="9.140625" defaultRowHeight="24" customHeight="1"/>
  <cols>
    <col min="1" max="1" width="1.1484375" style="1" customWidth="1"/>
    <col min="2" max="2" width="4.7109375" style="1" customWidth="1"/>
    <col min="3" max="3" width="4.00390625" style="1" customWidth="1"/>
    <col min="4" max="4" width="17.7109375" style="1" customWidth="1"/>
    <col min="5" max="5" width="0.5625" style="1" customWidth="1"/>
    <col min="6" max="6" width="17.28125" style="1" customWidth="1"/>
    <col min="7" max="7" width="0.85546875" style="1" customWidth="1"/>
    <col min="8" max="8" width="20.8515625" style="1" customWidth="1"/>
    <col min="9" max="9" width="0.9921875" style="1" customWidth="1"/>
    <col min="10" max="10" width="0.85546875" style="1" customWidth="1"/>
    <col min="11" max="11" width="17.421875" style="1" customWidth="1"/>
    <col min="12" max="12" width="0.85546875" style="1" customWidth="1"/>
    <col min="13" max="13" width="12.7109375" style="1" customWidth="1"/>
    <col min="14" max="14" width="0.71875" style="1" customWidth="1"/>
    <col min="15" max="15" width="12.7109375" style="1" customWidth="1"/>
    <col min="16" max="16" width="0.85546875" style="1" customWidth="1"/>
    <col min="17" max="17" width="12.7109375" style="1" customWidth="1"/>
    <col min="18" max="18" width="0.85546875" style="1" customWidth="1"/>
    <col min="19" max="19" width="16.28125" style="1" customWidth="1"/>
    <col min="20" max="20" width="0.85546875" style="1" customWidth="1"/>
    <col min="21" max="21" width="16.28125" style="35" customWidth="1"/>
    <col min="22" max="22" width="1.1484375" style="31" customWidth="1"/>
    <col min="23" max="23" width="16.28125" style="35" customWidth="1"/>
    <col min="24" max="16384" width="9.140625" style="1" customWidth="1"/>
  </cols>
  <sheetData>
    <row r="1" spans="2:21" ht="24" customHeight="1">
      <c r="B1" s="361" t="s">
        <v>142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23"/>
    </row>
    <row r="2" spans="2:20" ht="17.25" customHeight="1">
      <c r="B2" s="361" t="s">
        <v>32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</row>
    <row r="3" ht="4.5" customHeight="1"/>
    <row r="4" spans="2:23" ht="15.75" customHeight="1">
      <c r="B4" s="98"/>
      <c r="C4" s="308" t="s">
        <v>59</v>
      </c>
      <c r="D4" s="308"/>
      <c r="E4" s="308"/>
      <c r="F4" s="308"/>
      <c r="G4" s="98"/>
      <c r="H4" s="372" t="str">
        <f>IF('YEAR 1'!$U$4&gt;=2,IF('YEAR 1'!H4&gt;"",'YEAR 1'!H4,""),"")</f>
        <v>John Doe</v>
      </c>
      <c r="I4" s="373"/>
      <c r="J4" s="373"/>
      <c r="K4" s="376"/>
      <c r="L4" s="377"/>
      <c r="M4" s="312"/>
      <c r="N4" s="313"/>
      <c r="O4" s="313"/>
      <c r="P4" s="313"/>
      <c r="Q4" s="313"/>
      <c r="R4" s="313"/>
      <c r="S4" s="313"/>
      <c r="T4" s="230"/>
      <c r="U4" s="250"/>
      <c r="V4" s="253"/>
      <c r="W4" s="191"/>
    </row>
    <row r="5" spans="2:20" ht="11.25" customHeight="1">
      <c r="B5" s="98"/>
      <c r="D5" s="98"/>
      <c r="E5" s="98"/>
      <c r="F5" s="100"/>
      <c r="G5" s="98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99"/>
    </row>
    <row r="6" spans="2:23" ht="15.75" customHeight="1">
      <c r="B6" s="98"/>
      <c r="C6" s="308" t="s">
        <v>60</v>
      </c>
      <c r="D6" s="308"/>
      <c r="E6" s="203"/>
      <c r="F6" s="387">
        <f>IF('YEAR 1'!$U$4&gt;=2,IF('YEAR 1'!F6&gt;"",'YEAR 1'!F6,""),"")</f>
      </c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9"/>
      <c r="V6" s="32"/>
      <c r="W6" s="52"/>
    </row>
    <row r="7" spans="1:19" ht="15.75" customHeight="1" thickBo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"/>
      <c r="S7" s="2"/>
    </row>
    <row r="8" spans="2:24" s="159" customFormat="1" ht="24" customHeight="1" thickBot="1">
      <c r="B8" s="160"/>
      <c r="C8" s="161" t="s">
        <v>68</v>
      </c>
      <c r="D8" s="161" t="s">
        <v>4</v>
      </c>
      <c r="E8" s="162"/>
      <c r="F8" s="161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299"/>
      <c r="V8" s="300"/>
      <c r="W8" s="164"/>
      <c r="X8" s="165"/>
    </row>
    <row r="9" spans="2:24" s="5" customFormat="1" ht="5.25" customHeight="1" thickBot="1">
      <c r="B9" s="29"/>
      <c r="C9" s="30"/>
      <c r="D9" s="30"/>
      <c r="E9" s="30"/>
      <c r="F9" s="30"/>
      <c r="G9" s="3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3"/>
      <c r="V9" s="37"/>
      <c r="W9" s="34"/>
      <c r="X9" s="7"/>
    </row>
    <row r="10" spans="2:23" s="5" customFormat="1" ht="26.25" customHeight="1" thickBot="1">
      <c r="B10" s="29"/>
      <c r="C10" s="30"/>
      <c r="D10" s="286" t="s">
        <v>104</v>
      </c>
      <c r="E10" s="287"/>
      <c r="F10" s="287"/>
      <c r="G10" s="287"/>
      <c r="H10" s="287"/>
      <c r="I10" s="287"/>
      <c r="J10" s="287"/>
      <c r="K10" s="287"/>
      <c r="L10" s="287"/>
      <c r="M10" s="288"/>
      <c r="N10" s="85"/>
      <c r="O10" s="289" t="s">
        <v>153</v>
      </c>
      <c r="P10" s="290"/>
      <c r="Q10" s="290"/>
      <c r="R10" s="290"/>
      <c r="S10" s="291"/>
      <c r="T10" s="188"/>
      <c r="U10" s="189">
        <f>IF('YEAR 1'!$U$4&gt;=2,'YEAR 1'!U12,0)</f>
        <v>0.02</v>
      </c>
      <c r="V10" s="7"/>
      <c r="W10" s="6"/>
    </row>
    <row r="11" spans="2:24" s="5" customFormat="1" ht="11.25" customHeight="1">
      <c r="B11" s="29"/>
      <c r="C11" s="30"/>
      <c r="D11" s="83"/>
      <c r="E11" s="83"/>
      <c r="F11" s="83"/>
      <c r="G11" s="83"/>
      <c r="H11" s="84"/>
      <c r="I11" s="85"/>
      <c r="J11" s="85"/>
      <c r="K11" s="85"/>
      <c r="L11" s="85"/>
      <c r="M11" s="362" t="s">
        <v>145</v>
      </c>
      <c r="N11" s="85"/>
      <c r="O11" s="362" t="s">
        <v>146</v>
      </c>
      <c r="P11" s="85"/>
      <c r="Q11" s="362" t="s">
        <v>147</v>
      </c>
      <c r="R11" s="86"/>
      <c r="S11" s="87"/>
      <c r="T11" s="88"/>
      <c r="U11" s="87"/>
      <c r="V11" s="37"/>
      <c r="W11" s="34"/>
      <c r="X11" s="7"/>
    </row>
    <row r="12" spans="2:24" s="5" customFormat="1" ht="14.25" customHeight="1">
      <c r="B12" s="29"/>
      <c r="C12" s="30"/>
      <c r="D12" s="30"/>
      <c r="E12" s="30"/>
      <c r="F12" s="30"/>
      <c r="G12" s="30"/>
      <c r="H12" s="8"/>
      <c r="I12" s="8"/>
      <c r="J12" s="8"/>
      <c r="K12" s="8"/>
      <c r="L12" s="8"/>
      <c r="M12" s="363"/>
      <c r="N12" s="8"/>
      <c r="O12" s="363"/>
      <c r="P12" s="22"/>
      <c r="Q12" s="363"/>
      <c r="R12" s="8"/>
      <c r="S12" s="350"/>
      <c r="T12" s="350"/>
      <c r="U12" s="306" t="s">
        <v>149</v>
      </c>
      <c r="V12" s="37"/>
      <c r="W12" s="34"/>
      <c r="X12" s="7"/>
    </row>
    <row r="13" spans="2:23" s="5" customFormat="1" ht="13.5" customHeight="1" thickBot="1">
      <c r="B13" s="6"/>
      <c r="C13" s="8"/>
      <c r="D13" s="342" t="s">
        <v>0</v>
      </c>
      <c r="E13" s="342"/>
      <c r="F13" s="342"/>
      <c r="G13" s="9"/>
      <c r="H13" s="8" t="s">
        <v>126</v>
      </c>
      <c r="I13" s="10"/>
      <c r="J13" s="10"/>
      <c r="K13" s="10" t="s">
        <v>19</v>
      </c>
      <c r="L13" s="10"/>
      <c r="M13" s="364"/>
      <c r="N13" s="10"/>
      <c r="O13" s="364"/>
      <c r="P13" s="8"/>
      <c r="Q13" s="364"/>
      <c r="R13" s="10"/>
      <c r="S13" s="10" t="s">
        <v>32</v>
      </c>
      <c r="T13" s="19"/>
      <c r="U13" s="307"/>
      <c r="V13" s="71"/>
      <c r="W13" s="52"/>
    </row>
    <row r="14" spans="2:22" ht="24" customHeight="1" thickBot="1" thickTop="1">
      <c r="B14" s="11"/>
      <c r="C14" s="12" t="s">
        <v>9</v>
      </c>
      <c r="D14" s="372" t="str">
        <f>IF('YEAR 1'!$U$4&gt;=2,IF('YEAR 1'!D16&gt;"",'YEAR 1'!D16,""),"")</f>
        <v>John Doe</v>
      </c>
      <c r="E14" s="373"/>
      <c r="F14" s="374"/>
      <c r="G14" s="226"/>
      <c r="H14" s="372" t="str">
        <f>IF('YEAR 1'!$U$4&gt;=2,IF('YEAR 1'!H16&gt;"",'YEAR 1'!H16,""),"")</f>
        <v>Principal Investigator</v>
      </c>
      <c r="I14" s="374"/>
      <c r="J14" s="24"/>
      <c r="K14" s="90">
        <f>IF('YEAR 1'!$U$4&gt;=2,('YEAR 1'!K16*'YEAR 1'!$U$12)+'YEAR 1'!K16,0)</f>
        <v>9731.82</v>
      </c>
      <c r="L14" s="24"/>
      <c r="M14" s="91">
        <f>IF('YEAR 1'!$U$4&gt;=2,'YEAR 1'!M16,0)</f>
        <v>0</v>
      </c>
      <c r="N14" s="38"/>
      <c r="O14" s="91">
        <f>IF('YEAR 1'!$U$4&gt;=2,'YEAR 1'!O16,0)</f>
        <v>0</v>
      </c>
      <c r="P14" s="39"/>
      <c r="Q14" s="91">
        <f>IF('YEAR 1'!$U$4&gt;=2,'YEAR 1'!Q16,0)</f>
        <v>2</v>
      </c>
      <c r="R14" s="24"/>
      <c r="S14" s="90">
        <f>K14*(M14+O14+Q14)</f>
        <v>19463.64</v>
      </c>
      <c r="T14" s="24"/>
      <c r="U14" s="251">
        <f>'YEAR 1'!U16+S14</f>
        <v>38545.64</v>
      </c>
      <c r="V14" s="72"/>
    </row>
    <row r="15" spans="2:22" ht="4.5" customHeight="1" thickBot="1" thickTop="1">
      <c r="B15" s="25"/>
      <c r="C15" s="26"/>
      <c r="D15" s="227"/>
      <c r="E15" s="227"/>
      <c r="F15" s="227"/>
      <c r="G15" s="228"/>
      <c r="H15" s="227"/>
      <c r="I15" s="227"/>
      <c r="J15" s="24"/>
      <c r="K15" s="27"/>
      <c r="L15" s="24"/>
      <c r="M15" s="40"/>
      <c r="N15" s="38"/>
      <c r="O15" s="40"/>
      <c r="P15" s="38"/>
      <c r="Q15" s="38"/>
      <c r="R15" s="24"/>
      <c r="S15" s="24"/>
      <c r="T15" s="24"/>
      <c r="U15" s="191"/>
      <c r="V15" s="72"/>
    </row>
    <row r="16" spans="2:22" ht="24" customHeight="1" thickBot="1" thickTop="1">
      <c r="B16" s="11"/>
      <c r="C16" s="12" t="s">
        <v>10</v>
      </c>
      <c r="D16" s="372" t="str">
        <f>IF('YEAR 1'!$U$4&gt;=2,IF('YEAR 1'!D18&gt;"",'YEAR 1'!D18,""),"")</f>
        <v>James Brown</v>
      </c>
      <c r="E16" s="373"/>
      <c r="F16" s="374"/>
      <c r="G16" s="226"/>
      <c r="H16" s="372" t="str">
        <f>IF('YEAR 1'!$U$4&gt;=2,IF('YEAR 1'!H18&gt;"",'YEAR 1'!H18,""),"")</f>
        <v>Co-Principle Investigator</v>
      </c>
      <c r="I16" s="374"/>
      <c r="J16" s="24"/>
      <c r="K16" s="90">
        <f>IF('YEAR 1'!$U$4&gt;=2,('YEAR 1'!K18*'YEAR 1'!$U$12)+'YEAR 1'!K18,0)</f>
        <v>10302</v>
      </c>
      <c r="L16" s="24"/>
      <c r="M16" s="91">
        <f>IF('YEAR 1'!$U$4&gt;=2,'YEAR 1'!M18,0)</f>
        <v>0</v>
      </c>
      <c r="N16" s="38"/>
      <c r="O16" s="91">
        <f>IF('YEAR 1'!$U$4&gt;=2,'YEAR 1'!O18,0)</f>
        <v>0</v>
      </c>
      <c r="P16" s="41"/>
      <c r="Q16" s="91">
        <f>IF('YEAR 1'!$U$4&gt;=2,'YEAR 1'!Q18,0)</f>
        <v>1</v>
      </c>
      <c r="R16" s="24"/>
      <c r="S16" s="90">
        <f>K16*(M16+O16+Q16)</f>
        <v>10302</v>
      </c>
      <c r="T16" s="24"/>
      <c r="U16" s="251">
        <f>'YEAR 1'!U18+S16</f>
        <v>20402</v>
      </c>
      <c r="V16" s="72"/>
    </row>
    <row r="17" spans="2:22" ht="4.5" customHeight="1" thickBot="1" thickTop="1">
      <c r="B17" s="25"/>
      <c r="C17" s="26"/>
      <c r="D17" s="227"/>
      <c r="E17" s="227"/>
      <c r="F17" s="227"/>
      <c r="G17" s="228"/>
      <c r="H17" s="227"/>
      <c r="I17" s="227"/>
      <c r="J17" s="24"/>
      <c r="K17" s="27"/>
      <c r="L17" s="24"/>
      <c r="M17" s="42"/>
      <c r="N17" s="38"/>
      <c r="O17" s="40"/>
      <c r="P17" s="38"/>
      <c r="Q17" s="38"/>
      <c r="R17" s="24"/>
      <c r="S17" s="24"/>
      <c r="T17" s="24"/>
      <c r="U17" s="191"/>
      <c r="V17" s="72"/>
    </row>
    <row r="18" spans="2:22" ht="24" customHeight="1" thickBot="1" thickTop="1">
      <c r="B18" s="11"/>
      <c r="C18" s="12" t="s">
        <v>11</v>
      </c>
      <c r="D18" s="372" t="str">
        <f>IF('YEAR 1'!$U$4&gt;=2,IF('YEAR 1'!D20&gt;"",'YEAR 1'!D20,""),"")</f>
        <v>Linda Stone</v>
      </c>
      <c r="E18" s="373"/>
      <c r="F18" s="374"/>
      <c r="G18" s="226"/>
      <c r="H18" s="372" t="str">
        <f>IF('YEAR 1'!$U$4&gt;=2,IF('YEAR 1'!H20&gt;"",'YEAR 1'!H20,""),"")</f>
        <v>C0_Principle Investigator</v>
      </c>
      <c r="I18" s="374"/>
      <c r="J18" s="24"/>
      <c r="K18" s="90">
        <f>IF('YEAR 1'!$U$4&gt;=2,('YEAR 1'!K20*'YEAR 1'!$U$12)+'YEAR 1'!K20,0)</f>
        <v>11730</v>
      </c>
      <c r="L18" s="24"/>
      <c r="M18" s="91">
        <f>IF('YEAR 1'!$U$4&gt;=2,'YEAR 1'!M20,0)</f>
        <v>0</v>
      </c>
      <c r="N18" s="38"/>
      <c r="O18" s="91">
        <f>IF('YEAR 1'!$U$4&gt;=2,'YEAR 1'!O20,0)</f>
        <v>0</v>
      </c>
      <c r="P18" s="41"/>
      <c r="Q18" s="91">
        <f>IF('YEAR 1'!$U$4&gt;=2,'YEAR 1'!Q20,0)</f>
        <v>1</v>
      </c>
      <c r="R18" s="24"/>
      <c r="S18" s="90">
        <f>K18*(M18+O18+Q18)</f>
        <v>11730</v>
      </c>
      <c r="T18" s="24"/>
      <c r="U18" s="251">
        <f>'YEAR 1'!U20+S18</f>
        <v>23230</v>
      </c>
      <c r="V18" s="72"/>
    </row>
    <row r="19" spans="2:22" ht="4.5" customHeight="1" thickBot="1" thickTop="1">
      <c r="B19" s="25"/>
      <c r="C19" s="26"/>
      <c r="D19" s="227"/>
      <c r="E19" s="227"/>
      <c r="F19" s="227"/>
      <c r="G19" s="228"/>
      <c r="H19" s="227"/>
      <c r="I19" s="227"/>
      <c r="J19" s="24"/>
      <c r="K19" s="27"/>
      <c r="L19" s="24"/>
      <c r="M19" s="40"/>
      <c r="N19" s="38"/>
      <c r="O19" s="40"/>
      <c r="P19" s="38"/>
      <c r="Q19" s="38"/>
      <c r="R19" s="24"/>
      <c r="S19" s="24"/>
      <c r="T19" s="24"/>
      <c r="U19" s="191"/>
      <c r="V19" s="72"/>
    </row>
    <row r="20" spans="2:22" ht="24" customHeight="1" thickBot="1" thickTop="1">
      <c r="B20" s="11"/>
      <c r="C20" s="12" t="s">
        <v>12</v>
      </c>
      <c r="D20" s="372" t="str">
        <f>IF('YEAR 1'!$U$4&gt;=2,IF('YEAR 1'!D22&gt;"",'YEAR 1'!D22,""),"")</f>
        <v>Sherry Carter</v>
      </c>
      <c r="E20" s="373"/>
      <c r="F20" s="374"/>
      <c r="G20" s="226"/>
      <c r="H20" s="372" t="str">
        <f>IF('YEAR 1'!$U$4&gt;=2,IF('YEAR 1'!H22&gt;"",'YEAR 1'!H22,""),"")</f>
        <v>Key Investigator</v>
      </c>
      <c r="I20" s="374"/>
      <c r="J20" s="24"/>
      <c r="K20" s="90">
        <f>IF('YEAR 1'!$U$4&gt;=2,('YEAR 1'!K22*'YEAR 1'!$U$12)+'YEAR 1'!K22,0)</f>
        <v>8826.06</v>
      </c>
      <c r="L20" s="24"/>
      <c r="M20" s="91">
        <f>IF('YEAR 1'!$U$4&gt;=2,'YEAR 1'!M22,0)</f>
        <v>0</v>
      </c>
      <c r="N20" s="38"/>
      <c r="O20" s="91">
        <f>IF('YEAR 1'!$U$4&gt;=2,'YEAR 1'!O22,0)</f>
        <v>0</v>
      </c>
      <c r="P20" s="38"/>
      <c r="Q20" s="91">
        <f>IF('YEAR 1'!$U$4&gt;=2,'YEAR 1'!Q22,0)</f>
        <v>0.5</v>
      </c>
      <c r="R20" s="24"/>
      <c r="S20" s="90">
        <f>K20*(M20+O20+Q20)</f>
        <v>4413.03</v>
      </c>
      <c r="T20" s="24"/>
      <c r="U20" s="251">
        <f>'YEAR 1'!U22+S20</f>
        <v>8739.529999999999</v>
      </c>
      <c r="V20" s="72"/>
    </row>
    <row r="21" spans="2:22" ht="4.5" customHeight="1" thickBot="1" thickTop="1">
      <c r="B21" s="25"/>
      <c r="C21" s="26"/>
      <c r="D21" s="227"/>
      <c r="E21" s="227"/>
      <c r="F21" s="227"/>
      <c r="G21" s="228"/>
      <c r="H21" s="227"/>
      <c r="I21" s="227"/>
      <c r="J21" s="24"/>
      <c r="K21" s="27"/>
      <c r="L21" s="24"/>
      <c r="M21" s="40"/>
      <c r="N21" s="38"/>
      <c r="O21" s="40"/>
      <c r="P21" s="38"/>
      <c r="Q21" s="38"/>
      <c r="R21" s="24"/>
      <c r="S21" s="24"/>
      <c r="T21" s="24"/>
      <c r="U21" s="191"/>
      <c r="V21" s="72"/>
    </row>
    <row r="22" spans="2:22" ht="24" customHeight="1" thickBot="1" thickTop="1">
      <c r="B22" s="11"/>
      <c r="C22" s="12" t="s">
        <v>13</v>
      </c>
      <c r="D22" s="372" t="str">
        <f>IF('YEAR 1'!$U$4&gt;=2,IF('YEAR 1'!D24&gt;"",'YEAR 1'!D24,""),"")</f>
        <v>Jacob Allen</v>
      </c>
      <c r="E22" s="373"/>
      <c r="F22" s="374"/>
      <c r="G22" s="226"/>
      <c r="H22" s="372" t="str">
        <f>IF('YEAR 1'!$U$4&gt;=2,IF('YEAR 1'!H24&gt;"",'YEAR 1'!H24,""),"")</f>
        <v>Key Investigator</v>
      </c>
      <c r="I22" s="374"/>
      <c r="J22" s="24"/>
      <c r="K22" s="90">
        <f>IF('YEAR 1'!$U$4&gt;=2,('YEAR 1'!K24*'YEAR 1'!$U$12)+'YEAR 1'!K24,0)</f>
        <v>9945</v>
      </c>
      <c r="L22" s="24"/>
      <c r="M22" s="91">
        <f>IF('YEAR 1'!$U$4&gt;=2,'YEAR 1'!M24,0)</f>
        <v>0</v>
      </c>
      <c r="N22" s="38"/>
      <c r="O22" s="91">
        <f>IF('YEAR 1'!$U$4&gt;=2,'YEAR 1'!O24,0)</f>
        <v>0</v>
      </c>
      <c r="P22" s="41"/>
      <c r="Q22" s="91">
        <f>IF('YEAR 1'!$U$4&gt;=2,'YEAR 1'!Q24,0)</f>
        <v>0.5</v>
      </c>
      <c r="R22" s="24"/>
      <c r="S22" s="90">
        <f>K22*(M22+O22+Q22)</f>
        <v>4972.5</v>
      </c>
      <c r="T22" s="24"/>
      <c r="U22" s="251">
        <f>'YEAR 1'!U24+S22</f>
        <v>9847.5</v>
      </c>
      <c r="V22" s="72"/>
    </row>
    <row r="23" spans="2:22" ht="4.5" customHeight="1" thickBot="1" thickTop="1">
      <c r="B23" s="25"/>
      <c r="C23" s="26"/>
      <c r="D23" s="227"/>
      <c r="E23" s="227"/>
      <c r="F23" s="227"/>
      <c r="G23" s="228"/>
      <c r="H23" s="227"/>
      <c r="I23" s="227"/>
      <c r="J23" s="24"/>
      <c r="K23" s="27"/>
      <c r="L23" s="24"/>
      <c r="M23" s="43"/>
      <c r="N23" s="38"/>
      <c r="O23" s="40"/>
      <c r="P23" s="38"/>
      <c r="Q23" s="38"/>
      <c r="R23" s="24"/>
      <c r="S23" s="24"/>
      <c r="T23" s="24"/>
      <c r="U23" s="191"/>
      <c r="V23" s="72"/>
    </row>
    <row r="24" spans="2:22" ht="24" customHeight="1" thickBot="1" thickTop="1">
      <c r="B24" s="11"/>
      <c r="C24" s="12" t="s">
        <v>14</v>
      </c>
      <c r="D24" s="372">
        <f>IF('YEAR 1'!$U$4&gt;=2,IF('YEAR 1'!D26&gt;"",'YEAR 1'!D26,""),"")</f>
      </c>
      <c r="E24" s="373"/>
      <c r="F24" s="374"/>
      <c r="G24" s="226"/>
      <c r="H24" s="372">
        <f>IF('YEAR 1'!$U$4&gt;=2,IF('YEAR 1'!H26&gt;"",'YEAR 1'!H26,""),"")</f>
      </c>
      <c r="I24" s="374"/>
      <c r="J24" s="24"/>
      <c r="K24" s="90">
        <f>IF('YEAR 1'!$U$4&gt;=2,('YEAR 1'!K26*'YEAR 1'!$U$12)+'YEAR 1'!K26,0)</f>
        <v>0</v>
      </c>
      <c r="L24" s="24"/>
      <c r="M24" s="91">
        <f>IF('YEAR 1'!$U$4&gt;=2,'YEAR 1'!M26,0)</f>
        <v>0</v>
      </c>
      <c r="N24" s="38"/>
      <c r="O24" s="91">
        <f>IF('YEAR 1'!$U$4&gt;=2,'YEAR 1'!O26,0)</f>
        <v>0</v>
      </c>
      <c r="P24" s="41"/>
      <c r="Q24" s="91">
        <f>IF('YEAR 1'!$U$4&gt;=2,'YEAR 1'!Q26,0)</f>
        <v>0</v>
      </c>
      <c r="R24" s="24"/>
      <c r="S24" s="90">
        <f>K24*(M24+O24+Q24)</f>
        <v>0</v>
      </c>
      <c r="T24" s="24"/>
      <c r="U24" s="251">
        <f>'YEAR 1'!U26+S24</f>
        <v>0</v>
      </c>
      <c r="V24" s="72"/>
    </row>
    <row r="25" spans="2:22" ht="4.5" customHeight="1" thickBot="1" thickTop="1">
      <c r="B25" s="25"/>
      <c r="C25" s="26"/>
      <c r="D25" s="227"/>
      <c r="E25" s="227"/>
      <c r="F25" s="227"/>
      <c r="G25" s="228"/>
      <c r="H25" s="227"/>
      <c r="I25" s="227"/>
      <c r="J25" s="24"/>
      <c r="K25" s="27"/>
      <c r="L25" s="24"/>
      <c r="M25" s="40"/>
      <c r="N25" s="38"/>
      <c r="O25" s="40"/>
      <c r="P25" s="38"/>
      <c r="Q25" s="38"/>
      <c r="R25" s="24"/>
      <c r="S25" s="24"/>
      <c r="T25" s="24"/>
      <c r="U25" s="191"/>
      <c r="V25" s="72"/>
    </row>
    <row r="26" spans="2:22" ht="24" customHeight="1" thickBot="1" thickTop="1">
      <c r="B26" s="11"/>
      <c r="C26" s="12" t="s">
        <v>15</v>
      </c>
      <c r="D26" s="372">
        <f>IF('YEAR 1'!$U$4&gt;=2,IF('YEAR 1'!D28&gt;"",'YEAR 1'!D28,""),"")</f>
      </c>
      <c r="E26" s="373"/>
      <c r="F26" s="374"/>
      <c r="G26" s="226"/>
      <c r="H26" s="372">
        <f>IF('YEAR 1'!$U$4&gt;=2,IF('YEAR 1'!H28&gt;"",'YEAR 1'!H28,""),"")</f>
      </c>
      <c r="I26" s="374"/>
      <c r="J26" s="24"/>
      <c r="K26" s="90">
        <f>IF('YEAR 1'!$U$4&gt;=2,('YEAR 1'!K28*'YEAR 1'!$U$12)+'YEAR 1'!K28,0)</f>
        <v>0</v>
      </c>
      <c r="L26" s="24"/>
      <c r="M26" s="91">
        <f>IF('YEAR 1'!$U$4&gt;=2,'YEAR 1'!M28,0)</f>
        <v>0</v>
      </c>
      <c r="N26" s="38"/>
      <c r="O26" s="91">
        <f>IF('YEAR 1'!$U$4&gt;=2,'YEAR 1'!O28,0)</f>
        <v>0</v>
      </c>
      <c r="P26" s="38"/>
      <c r="Q26" s="91">
        <f>IF('YEAR 1'!$U$4&gt;=2,'YEAR 1'!Q28,0)</f>
        <v>0</v>
      </c>
      <c r="R26" s="24"/>
      <c r="S26" s="90">
        <f>K26*(M26+O26+Q26)</f>
        <v>0</v>
      </c>
      <c r="T26" s="24"/>
      <c r="U26" s="251">
        <f>'YEAR 1'!U28+S26</f>
        <v>0</v>
      </c>
      <c r="V26" s="72"/>
    </row>
    <row r="27" spans="2:22" ht="4.5" customHeight="1" thickBot="1" thickTop="1">
      <c r="B27" s="25"/>
      <c r="C27" s="26"/>
      <c r="D27" s="227"/>
      <c r="E27" s="227"/>
      <c r="F27" s="227"/>
      <c r="G27" s="228"/>
      <c r="H27" s="227"/>
      <c r="I27" s="227"/>
      <c r="J27" s="24"/>
      <c r="K27" s="27"/>
      <c r="L27" s="24"/>
      <c r="M27" s="40"/>
      <c r="N27" s="38"/>
      <c r="O27" s="40"/>
      <c r="P27" s="38"/>
      <c r="Q27" s="38"/>
      <c r="R27" s="24"/>
      <c r="S27" s="24"/>
      <c r="T27" s="24"/>
      <c r="U27" s="191"/>
      <c r="V27" s="72"/>
    </row>
    <row r="28" spans="2:22" ht="24" customHeight="1" thickBot="1" thickTop="1">
      <c r="B28" s="11"/>
      <c r="C28" s="12" t="s">
        <v>16</v>
      </c>
      <c r="D28" s="372">
        <f>IF('YEAR 1'!$U$4&gt;=2,IF('YEAR 1'!D30&gt;"",'YEAR 1'!D30,""),"")</f>
      </c>
      <c r="E28" s="373"/>
      <c r="F28" s="374"/>
      <c r="G28" s="226"/>
      <c r="H28" s="372">
        <f>IF('YEAR 1'!$U$4&gt;=2,IF('YEAR 1'!H30&gt;"",'YEAR 1'!H30,""),"")</f>
      </c>
      <c r="I28" s="374"/>
      <c r="J28" s="24"/>
      <c r="K28" s="90">
        <f>IF('YEAR 1'!$U$4&gt;=2,('YEAR 1'!K30*'YEAR 1'!$U$12)+'YEAR 1'!K30,0)</f>
        <v>0</v>
      </c>
      <c r="L28" s="24"/>
      <c r="M28" s="91">
        <f>IF('YEAR 1'!$U$4&gt;=2,'YEAR 1'!M30,0)</f>
        <v>0</v>
      </c>
      <c r="N28" s="38"/>
      <c r="O28" s="91">
        <f>IF('YEAR 1'!$U$4&gt;=2,'YEAR 1'!O30,0)</f>
        <v>0</v>
      </c>
      <c r="P28" s="38"/>
      <c r="Q28" s="91">
        <f>IF('YEAR 1'!$U$4&gt;=2,'YEAR 1'!Q30,0)</f>
        <v>0</v>
      </c>
      <c r="R28" s="24"/>
      <c r="S28" s="90">
        <f>K28*(M28+O28+Q28)</f>
        <v>0</v>
      </c>
      <c r="T28" s="24"/>
      <c r="U28" s="251">
        <f>'YEAR 1'!U30+S28</f>
        <v>0</v>
      </c>
      <c r="V28" s="72"/>
    </row>
    <row r="29" spans="2:22" ht="4.5" customHeight="1" thickBot="1" thickTop="1">
      <c r="B29" s="25"/>
      <c r="C29" s="26"/>
      <c r="D29" s="227"/>
      <c r="E29" s="227"/>
      <c r="F29" s="227"/>
      <c r="G29" s="228"/>
      <c r="H29" s="227"/>
      <c r="I29" s="227"/>
      <c r="J29" s="24"/>
      <c r="K29" s="27"/>
      <c r="L29" s="24"/>
      <c r="M29" s="40"/>
      <c r="N29" s="38"/>
      <c r="O29" s="40"/>
      <c r="P29" s="38"/>
      <c r="Q29" s="38"/>
      <c r="R29" s="24"/>
      <c r="S29" s="24"/>
      <c r="T29" s="24"/>
      <c r="U29" s="191"/>
      <c r="V29" s="72"/>
    </row>
    <row r="30" spans="2:22" ht="24" customHeight="1" thickBot="1" thickTop="1">
      <c r="B30" s="11"/>
      <c r="C30" s="12" t="s">
        <v>17</v>
      </c>
      <c r="D30" s="372">
        <f>IF('YEAR 1'!$U$4&gt;=2,IF('YEAR 1'!D32&gt;"",'YEAR 1'!D32,""),"")</f>
      </c>
      <c r="E30" s="373"/>
      <c r="F30" s="374"/>
      <c r="G30" s="226"/>
      <c r="H30" s="372">
        <f>IF('YEAR 1'!$U$4&gt;=2,IF('YEAR 1'!H32&gt;"",'YEAR 1'!H32,""),"")</f>
      </c>
      <c r="I30" s="374"/>
      <c r="J30" s="24"/>
      <c r="K30" s="90">
        <f>IF('YEAR 1'!$U$4&gt;=2,('YEAR 1'!K32*'YEAR 1'!$U$12)+'YEAR 1'!K32,0)</f>
        <v>0</v>
      </c>
      <c r="L30" s="24"/>
      <c r="M30" s="91">
        <f>IF('YEAR 1'!$U$4&gt;=2,'YEAR 1'!M32,0)</f>
        <v>0</v>
      </c>
      <c r="N30" s="38"/>
      <c r="O30" s="91">
        <f>IF('YEAR 1'!$U$4&gt;=2,'YEAR 1'!O32,0)</f>
        <v>0</v>
      </c>
      <c r="P30" s="41"/>
      <c r="Q30" s="91">
        <f>IF('YEAR 1'!$U$4&gt;=2,'YEAR 1'!Q32,0)</f>
        <v>0</v>
      </c>
      <c r="R30" s="24"/>
      <c r="S30" s="90">
        <f>K30*(M30+O30+Q30)</f>
        <v>0</v>
      </c>
      <c r="T30" s="24"/>
      <c r="U30" s="251">
        <f>'YEAR 1'!U32+S30</f>
        <v>0</v>
      </c>
      <c r="V30" s="72"/>
    </row>
    <row r="31" spans="2:22" ht="4.5" customHeight="1" thickBot="1" thickTop="1">
      <c r="B31" s="25"/>
      <c r="C31" s="26"/>
      <c r="D31" s="193"/>
      <c r="E31" s="193"/>
      <c r="F31" s="193"/>
      <c r="G31" s="24"/>
      <c r="H31" s="193"/>
      <c r="I31" s="193"/>
      <c r="J31" s="24"/>
      <c r="K31" s="193"/>
      <c r="L31" s="24"/>
      <c r="M31" s="194"/>
      <c r="N31" s="38"/>
      <c r="O31" s="194"/>
      <c r="P31" s="38"/>
      <c r="Q31" s="38"/>
      <c r="R31" s="24"/>
      <c r="S31" s="24"/>
      <c r="T31" s="24"/>
      <c r="U31" s="191"/>
      <c r="V31" s="72"/>
    </row>
    <row r="32" spans="2:22" ht="27.75" customHeight="1" thickBot="1" thickTop="1">
      <c r="B32" s="11"/>
      <c r="C32" s="12" t="s">
        <v>18</v>
      </c>
      <c r="D32" s="213">
        <f>IF('YEAR 1'!$U$4&gt;=2,'YEAR 1'!D34,0)</f>
        <v>0</v>
      </c>
      <c r="E32" s="212"/>
      <c r="F32" s="303" t="s">
        <v>156</v>
      </c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5"/>
      <c r="R32" s="24"/>
      <c r="S32" s="90">
        <f>IF('YEAR 1'!$U$4&gt;=2,('YEAR 1'!S34*'YEAR 1'!$U$12)+'YEAR 1'!S34,0)</f>
        <v>0</v>
      </c>
      <c r="T32" s="24"/>
      <c r="U32" s="251">
        <f>'YEAR 1'!U34+S32</f>
        <v>0</v>
      </c>
      <c r="V32" s="72"/>
    </row>
    <row r="33" spans="2:24" ht="21.75" customHeight="1" thickBot="1">
      <c r="B33" s="14"/>
      <c r="C33" s="15"/>
      <c r="D33" s="295" t="s">
        <v>57</v>
      </c>
      <c r="E33" s="295"/>
      <c r="F33" s="295"/>
      <c r="G33" s="296"/>
      <c r="H33" s="296"/>
      <c r="I33" s="4"/>
      <c r="J33" s="4"/>
      <c r="K33" s="4"/>
      <c r="L33" s="4"/>
      <c r="M33" s="44">
        <f>SUM(M14:M32)</f>
        <v>0</v>
      </c>
      <c r="N33" s="44"/>
      <c r="O33" s="44">
        <f>SUM(O14:O32)</f>
        <v>0</v>
      </c>
      <c r="P33" s="44"/>
      <c r="Q33" s="44">
        <f>SUM(Q14:Q32)</f>
        <v>5</v>
      </c>
      <c r="R33" s="44">
        <f>SUM(R14:R32)</f>
        <v>0</v>
      </c>
      <c r="S33" s="17">
        <f>SUM(S14:S32)</f>
        <v>50881.17</v>
      </c>
      <c r="T33" s="17">
        <f>SUM(T14:T32)</f>
        <v>0</v>
      </c>
      <c r="U33" s="75">
        <f>SUM(U14:U32)</f>
        <v>100764.67</v>
      </c>
      <c r="V33" s="73"/>
      <c r="X33" s="3"/>
    </row>
    <row r="34" spans="1:20" ht="6" customHeight="1" thickBot="1">
      <c r="A34" s="3"/>
      <c r="B34" s="3"/>
      <c r="C34" s="3"/>
      <c r="D34" s="302"/>
      <c r="E34" s="302"/>
      <c r="F34" s="302"/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3" s="159" customFormat="1" ht="24" customHeight="1" thickBot="1">
      <c r="A35" s="166"/>
      <c r="B35" s="160"/>
      <c r="C35" s="167" t="s">
        <v>78</v>
      </c>
      <c r="D35" s="301" t="s">
        <v>105</v>
      </c>
      <c r="E35" s="301"/>
      <c r="F35" s="301"/>
      <c r="G35" s="301"/>
      <c r="H35" s="301"/>
      <c r="I35" s="301"/>
      <c r="J35" s="301"/>
      <c r="K35" s="301"/>
      <c r="L35" s="163"/>
      <c r="M35" s="163"/>
      <c r="N35" s="163"/>
      <c r="O35" s="163"/>
      <c r="P35" s="163"/>
      <c r="Q35" s="163"/>
      <c r="R35" s="163"/>
      <c r="S35" s="163"/>
      <c r="T35" s="163"/>
      <c r="U35" s="299"/>
      <c r="V35" s="300"/>
      <c r="W35" s="169"/>
    </row>
    <row r="36" spans="1:24" s="5" customFormat="1" ht="5.25" customHeight="1" thickBot="1">
      <c r="A36" s="8"/>
      <c r="B36" s="29"/>
      <c r="C36" s="30"/>
      <c r="D36" s="30"/>
      <c r="E36" s="30"/>
      <c r="F36" s="30"/>
      <c r="G36" s="30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33"/>
      <c r="V36" s="37"/>
      <c r="W36" s="34"/>
      <c r="X36" s="7"/>
    </row>
    <row r="37" spans="1:24" s="5" customFormat="1" ht="26.25" customHeight="1" thickBot="1">
      <c r="A37" s="8"/>
      <c r="B37" s="29"/>
      <c r="C37" s="30"/>
      <c r="D37" s="286" t="s">
        <v>104</v>
      </c>
      <c r="E37" s="287"/>
      <c r="F37" s="287"/>
      <c r="G37" s="287"/>
      <c r="H37" s="287"/>
      <c r="I37" s="287"/>
      <c r="J37" s="287"/>
      <c r="K37" s="287"/>
      <c r="L37" s="287"/>
      <c r="M37" s="288"/>
      <c r="N37" s="85"/>
      <c r="O37" s="289" t="s">
        <v>153</v>
      </c>
      <c r="P37" s="290"/>
      <c r="Q37" s="290"/>
      <c r="R37" s="290"/>
      <c r="S37" s="291"/>
      <c r="T37" s="188"/>
      <c r="U37" s="189">
        <f>IF('YEAR 1'!$U$4&gt;=2,'YEAR 1'!U39,0)</f>
        <v>0.02</v>
      </c>
      <c r="V37" s="7"/>
      <c r="W37" s="214"/>
      <c r="X37" s="7"/>
    </row>
    <row r="38" spans="1:24" s="5" customFormat="1" ht="14.25" customHeight="1">
      <c r="A38" s="8"/>
      <c r="B38" s="29"/>
      <c r="C38" s="30"/>
      <c r="D38" s="30"/>
      <c r="E38" s="30"/>
      <c r="F38" s="30"/>
      <c r="G38" s="30"/>
      <c r="H38" s="8"/>
      <c r="I38" s="8"/>
      <c r="J38" s="8"/>
      <c r="K38" s="8"/>
      <c r="L38" s="8"/>
      <c r="M38" s="22"/>
      <c r="N38" s="8"/>
      <c r="O38" s="22"/>
      <c r="P38" s="22"/>
      <c r="Q38" s="22"/>
      <c r="R38" s="8"/>
      <c r="S38" s="8"/>
      <c r="T38" s="8"/>
      <c r="U38" s="33"/>
      <c r="V38" s="37"/>
      <c r="W38" s="34"/>
      <c r="X38" s="7"/>
    </row>
    <row r="39" spans="1:23" s="5" customFormat="1" ht="10.5" customHeight="1">
      <c r="A39" s="8"/>
      <c r="B39" s="6"/>
      <c r="C39" s="8"/>
      <c r="D39" s="342"/>
      <c r="E39" s="342"/>
      <c r="F39" s="342"/>
      <c r="G39" s="9"/>
      <c r="H39" s="8"/>
      <c r="I39" s="10"/>
      <c r="J39" s="10"/>
      <c r="K39" s="10" t="s">
        <v>114</v>
      </c>
      <c r="L39" s="10"/>
      <c r="M39" s="10" t="s">
        <v>72</v>
      </c>
      <c r="N39" s="10"/>
      <c r="O39" s="10" t="s">
        <v>73</v>
      </c>
      <c r="P39" s="8"/>
      <c r="Q39" s="10" t="s">
        <v>130</v>
      </c>
      <c r="R39" s="10"/>
      <c r="S39" s="22"/>
      <c r="T39" s="22"/>
      <c r="U39" s="223" t="s">
        <v>150</v>
      </c>
      <c r="V39" s="71"/>
      <c r="W39" s="52"/>
    </row>
    <row r="40" spans="1:23" s="5" customFormat="1" ht="14.25" customHeight="1" thickBot="1">
      <c r="A40" s="8"/>
      <c r="B40" s="6"/>
      <c r="C40" s="330"/>
      <c r="D40" s="343"/>
      <c r="E40" s="96"/>
      <c r="F40" s="9" t="s">
        <v>8</v>
      </c>
      <c r="G40" s="16"/>
      <c r="H40" s="16"/>
      <c r="I40" s="10"/>
      <c r="J40" s="10"/>
      <c r="K40" s="10" t="s">
        <v>115</v>
      </c>
      <c r="L40" s="10"/>
      <c r="M40" s="10" t="s">
        <v>116</v>
      </c>
      <c r="N40" s="8"/>
      <c r="O40" s="10" t="s">
        <v>116</v>
      </c>
      <c r="P40" s="8"/>
      <c r="Q40" s="10" t="s">
        <v>116</v>
      </c>
      <c r="R40" s="10"/>
      <c r="S40" s="10" t="s">
        <v>32</v>
      </c>
      <c r="T40" s="10"/>
      <c r="U40" s="254" t="s">
        <v>49</v>
      </c>
      <c r="V40" s="71"/>
      <c r="W40" s="52"/>
    </row>
    <row r="41" spans="1:22" ht="24" customHeight="1" thickBot="1" thickTop="1">
      <c r="A41" s="3"/>
      <c r="B41" s="11"/>
      <c r="C41" s="50" t="s">
        <v>9</v>
      </c>
      <c r="D41" s="375" t="s">
        <v>5</v>
      </c>
      <c r="E41" s="375"/>
      <c r="F41" s="375"/>
      <c r="G41" s="47"/>
      <c r="H41" s="3"/>
      <c r="I41" s="48"/>
      <c r="J41" s="3"/>
      <c r="K41" s="90"/>
      <c r="L41" s="3"/>
      <c r="M41" s="90">
        <f>IF('YEAR 1'!$U$4&gt;=2,'YEAR 1'!M43,0)</f>
        <v>12</v>
      </c>
      <c r="N41" s="200"/>
      <c r="O41" s="90">
        <f>IF('YEAR 1'!$U$4&gt;=2,'YEAR 1'!O43,0)</f>
        <v>0</v>
      </c>
      <c r="P41" s="200"/>
      <c r="Q41" s="90">
        <f>IF('YEAR 1'!$U$4&gt;=2,'YEAR 1'!Q43,0)</f>
        <v>0</v>
      </c>
      <c r="R41" s="3"/>
      <c r="S41" s="90">
        <f>IF('YEAR 1'!$U$4&gt;=2,('YEAR 1'!S43*'YEAR 1'!$U$39)+'YEAR 1'!S43,0)</f>
        <v>46665</v>
      </c>
      <c r="T41" s="3"/>
      <c r="U41" s="251">
        <f>'YEAR 1'!U43+S41</f>
        <v>92415</v>
      </c>
      <c r="V41" s="72"/>
    </row>
    <row r="42" spans="1:22" ht="5.25" customHeight="1" thickBot="1" thickTop="1">
      <c r="A42" s="3"/>
      <c r="B42" s="11"/>
      <c r="C42" s="50"/>
      <c r="D42" s="46"/>
      <c r="E42" s="46"/>
      <c r="F42" s="47"/>
      <c r="G42" s="47"/>
      <c r="H42" s="47"/>
      <c r="I42" s="48"/>
      <c r="J42" s="3"/>
      <c r="K42" s="45"/>
      <c r="L42" s="3"/>
      <c r="M42" s="200"/>
      <c r="N42" s="200"/>
      <c r="O42" s="200"/>
      <c r="P42" s="200"/>
      <c r="Q42" s="200"/>
      <c r="R42" s="3"/>
      <c r="S42" s="3"/>
      <c r="T42" s="3"/>
      <c r="U42" s="191"/>
      <c r="V42" s="72"/>
    </row>
    <row r="43" spans="1:22" ht="24" customHeight="1" thickBot="1" thickTop="1">
      <c r="A43" s="3"/>
      <c r="B43" s="11"/>
      <c r="C43" s="50" t="s">
        <v>10</v>
      </c>
      <c r="D43" s="375" t="s">
        <v>140</v>
      </c>
      <c r="E43" s="375"/>
      <c r="F43" s="375"/>
      <c r="G43" s="331"/>
      <c r="H43" s="331"/>
      <c r="I43" s="48"/>
      <c r="J43" s="3"/>
      <c r="K43" s="90">
        <f>IF('YEAR 1'!$U$4&gt;=2,'YEAR 1'!K45,0)</f>
        <v>0</v>
      </c>
      <c r="L43" s="3"/>
      <c r="M43" s="90">
        <f>IF('YEAR 1'!$U$4&gt;=2,'YEAR 1'!M45,0)</f>
        <v>0</v>
      </c>
      <c r="N43" s="200"/>
      <c r="O43" s="90">
        <f>IF('YEAR 1'!$U$4&gt;=2,'YEAR 1'!O45,0)</f>
        <v>0</v>
      </c>
      <c r="P43" s="200"/>
      <c r="Q43" s="90">
        <f>IF('YEAR 1'!$U$4&gt;=2,'YEAR 1'!Q45,0)</f>
        <v>0</v>
      </c>
      <c r="R43" s="3"/>
      <c r="S43" s="90">
        <f>IF('YEAR 1'!$U$4&gt;=2,('YEAR 1'!S45*'YEAR 1'!$U$39)+'YEAR 1'!S45,0)</f>
        <v>0</v>
      </c>
      <c r="T43" s="3"/>
      <c r="U43" s="251">
        <f>'YEAR 1'!U45+S43</f>
        <v>0</v>
      </c>
      <c r="V43" s="72"/>
    </row>
    <row r="44" spans="1:22" ht="5.25" customHeight="1" thickBot="1" thickTop="1">
      <c r="A44" s="3"/>
      <c r="B44" s="11"/>
      <c r="C44" s="50"/>
      <c r="D44" s="46"/>
      <c r="E44" s="46"/>
      <c r="F44" s="47"/>
      <c r="G44" s="47"/>
      <c r="H44" s="47"/>
      <c r="I44" s="48"/>
      <c r="J44" s="3"/>
      <c r="K44" s="3"/>
      <c r="L44" s="3"/>
      <c r="M44" s="200"/>
      <c r="N44" s="200"/>
      <c r="O44" s="201"/>
      <c r="P44" s="200"/>
      <c r="Q44" s="200"/>
      <c r="R44" s="3"/>
      <c r="S44" s="3"/>
      <c r="T44" s="3"/>
      <c r="U44" s="191"/>
      <c r="V44" s="72"/>
    </row>
    <row r="45" spans="1:22" ht="24" customHeight="1" thickBot="1" thickTop="1">
      <c r="A45" s="3"/>
      <c r="B45" s="11"/>
      <c r="C45" s="50" t="s">
        <v>11</v>
      </c>
      <c r="D45" s="375" t="s">
        <v>141</v>
      </c>
      <c r="E45" s="375"/>
      <c r="F45" s="375"/>
      <c r="G45" s="331"/>
      <c r="H45" s="331"/>
      <c r="I45" s="48"/>
      <c r="J45" s="3"/>
      <c r="K45" s="90">
        <f>IF('YEAR 1'!$U$4&gt;=2,'YEAR 1'!K47,0)</f>
        <v>0</v>
      </c>
      <c r="L45" s="3"/>
      <c r="M45" s="90">
        <f>IF('YEAR 1'!$U$4&gt;=2,'YEAR 1'!M47,0)</f>
        <v>0</v>
      </c>
      <c r="N45" s="200"/>
      <c r="O45" s="90">
        <f>IF('YEAR 1'!$U$4&gt;=2,'YEAR 1'!O47,0)</f>
        <v>0</v>
      </c>
      <c r="P45" s="200"/>
      <c r="Q45" s="90">
        <f>IF('YEAR 1'!$U$4&gt;=2,'YEAR 1'!Q47,0)</f>
        <v>0</v>
      </c>
      <c r="R45" s="3"/>
      <c r="S45" s="90">
        <f>IF('YEAR 1'!$U$4&gt;=2,('YEAR 1'!S47*'YEAR 1'!$U$39)+'YEAR 1'!S47,0)</f>
        <v>0</v>
      </c>
      <c r="T45" s="3"/>
      <c r="U45" s="251">
        <f>'YEAR 1'!U47+S45</f>
        <v>0</v>
      </c>
      <c r="V45" s="72"/>
    </row>
    <row r="46" spans="1:22" ht="4.5" customHeight="1" thickTop="1">
      <c r="A46" s="3"/>
      <c r="B46" s="11"/>
      <c r="C46" s="50"/>
      <c r="D46" s="46"/>
      <c r="E46" s="46"/>
      <c r="F46" s="47"/>
      <c r="G46" s="47"/>
      <c r="H46" s="47"/>
      <c r="I46" s="4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91"/>
      <c r="V46" s="72"/>
    </row>
    <row r="47" spans="1:23" s="5" customFormat="1" ht="10.5" customHeight="1">
      <c r="A47" s="8"/>
      <c r="B47" s="6"/>
      <c r="C47" s="8"/>
      <c r="D47" s="342"/>
      <c r="E47" s="342"/>
      <c r="F47" s="342"/>
      <c r="G47" s="9"/>
      <c r="H47" s="8"/>
      <c r="I47" s="10"/>
      <c r="J47" s="10"/>
      <c r="K47" s="10" t="s">
        <v>21</v>
      </c>
      <c r="L47" s="10"/>
      <c r="M47" s="10" t="s">
        <v>21</v>
      </c>
      <c r="N47" s="10"/>
      <c r="O47" s="10" t="s">
        <v>21</v>
      </c>
      <c r="P47" s="8"/>
      <c r="Q47" s="10" t="s">
        <v>21</v>
      </c>
      <c r="R47" s="10"/>
      <c r="S47" s="350"/>
      <c r="T47" s="350"/>
      <c r="U47" s="211"/>
      <c r="V47" s="71"/>
      <c r="W47" s="52"/>
    </row>
    <row r="48" spans="1:23" s="5" customFormat="1" ht="27" customHeight="1" thickBot="1">
      <c r="A48" s="8"/>
      <c r="B48" s="6"/>
      <c r="C48" s="330" t="s">
        <v>8</v>
      </c>
      <c r="D48" s="343"/>
      <c r="E48" s="96"/>
      <c r="F48" s="9"/>
      <c r="G48" s="16"/>
      <c r="H48" s="10" t="s">
        <v>7</v>
      </c>
      <c r="I48" s="10"/>
      <c r="J48" s="10"/>
      <c r="K48" s="10" t="s">
        <v>40</v>
      </c>
      <c r="L48" s="10"/>
      <c r="M48" s="10" t="s">
        <v>41</v>
      </c>
      <c r="N48" s="8"/>
      <c r="O48" s="10" t="s">
        <v>42</v>
      </c>
      <c r="P48" s="8"/>
      <c r="Q48" s="10" t="s">
        <v>43</v>
      </c>
      <c r="R48" s="10"/>
      <c r="S48" s="10" t="s">
        <v>32</v>
      </c>
      <c r="T48" s="10"/>
      <c r="U48" s="254" t="s">
        <v>149</v>
      </c>
      <c r="V48" s="71"/>
      <c r="W48" s="52"/>
    </row>
    <row r="49" spans="1:22" ht="24" customHeight="1" thickBot="1" thickTop="1">
      <c r="A49" s="3"/>
      <c r="B49" s="11"/>
      <c r="C49" s="50" t="s">
        <v>12</v>
      </c>
      <c r="D49" s="322" t="s">
        <v>6</v>
      </c>
      <c r="E49" s="322"/>
      <c r="F49" s="322"/>
      <c r="G49" s="322"/>
      <c r="H49" s="90">
        <f>IF('YEAR 1'!$U$4&gt;=2,'YEAR 1'!H51,0)</f>
        <v>2</v>
      </c>
      <c r="I49" s="48"/>
      <c r="J49" s="3"/>
      <c r="K49" s="90">
        <f>IF('YEAR 1'!$U$4&gt;=2,('YEAR 1'!K51*'YEAR 1'!$U$39)+'YEAR 1'!K51,0)</f>
        <v>26010</v>
      </c>
      <c r="L49" s="3"/>
      <c r="M49" s="90">
        <f>IF('YEAR 1'!$U$4&gt;=2,('YEAR 1'!M51*'YEAR 1'!$U$39)+'YEAR 1'!M51,0)</f>
        <v>26010</v>
      </c>
      <c r="N49" s="3"/>
      <c r="O49" s="90">
        <f>IF('YEAR 1'!$U$4&gt;=2,('YEAR 1'!O51*'YEAR 1'!$U$39)+'YEAR 1'!O51,0)</f>
        <v>0</v>
      </c>
      <c r="P49" s="3"/>
      <c r="Q49" s="90">
        <f>IF('YEAR 1'!$U$4&gt;=2,('YEAR 1'!Q51*'YEAR 1'!$U$39)+'YEAR 1'!Q51,0)</f>
        <v>0</v>
      </c>
      <c r="R49" s="3"/>
      <c r="S49" s="90">
        <f>SUM(K49:Q49)</f>
        <v>52020</v>
      </c>
      <c r="T49" s="3"/>
      <c r="U49" s="251">
        <f>'YEAR 1'!U51+S49</f>
        <v>103020</v>
      </c>
      <c r="V49" s="72"/>
    </row>
    <row r="50" spans="1:22" ht="5.25" customHeight="1" thickBot="1" thickTop="1">
      <c r="A50" s="3"/>
      <c r="B50" s="11"/>
      <c r="C50" s="50"/>
      <c r="D50" s="264"/>
      <c r="E50" s="264"/>
      <c r="F50" s="262"/>
      <c r="G50" s="262"/>
      <c r="H50" s="273"/>
      <c r="I50" s="4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91"/>
      <c r="V50" s="72"/>
    </row>
    <row r="51" spans="1:22" ht="24" customHeight="1" thickBot="1" thickTop="1">
      <c r="A51" s="3"/>
      <c r="B51" s="11"/>
      <c r="C51" s="50" t="s">
        <v>13</v>
      </c>
      <c r="D51" s="322" t="s">
        <v>182</v>
      </c>
      <c r="E51" s="322"/>
      <c r="F51" s="322"/>
      <c r="G51" s="266"/>
      <c r="H51" s="90">
        <f>IF('YEAR 1'!$U$4&gt;=2,'YEAR 1'!H53,0)</f>
        <v>2</v>
      </c>
      <c r="I51" s="3"/>
      <c r="J51" s="13"/>
      <c r="K51" s="90">
        <f>IF('YEAR 1'!$U$4&gt;=2,('YEAR 1'!K53*'YEAR 1'!$U$39)+'YEAR 1'!K53,0)</f>
        <v>6528</v>
      </c>
      <c r="L51" s="13"/>
      <c r="M51" s="90">
        <f>IF('YEAR 1'!$U$4&gt;=2,('YEAR 1'!M53*'YEAR 1'!$U$39)+'YEAR 1'!M53,0)</f>
        <v>0</v>
      </c>
      <c r="N51" s="3"/>
      <c r="O51" s="90">
        <f>IF('YEAR 1'!$U$4&gt;=2,('YEAR 1'!O53*'YEAR 1'!$U$39)+'YEAR 1'!O53,0)</f>
        <v>0</v>
      </c>
      <c r="P51" s="3"/>
      <c r="Q51" s="90">
        <f>IF('YEAR 1'!$U$4&gt;=2,('YEAR 1'!Q53*'YEAR 1'!$U$39)+'YEAR 1'!Q53,0)</f>
        <v>0</v>
      </c>
      <c r="R51" s="3"/>
      <c r="S51" s="90">
        <f>SUM(K51:Q51)</f>
        <v>6528</v>
      </c>
      <c r="T51" s="3"/>
      <c r="U51" s="251">
        <f>'YEAR 1'!U53+S51</f>
        <v>12928</v>
      </c>
      <c r="V51" s="72"/>
    </row>
    <row r="52" spans="1:22" ht="5.25" customHeight="1" thickBot="1" thickTop="1">
      <c r="A52" s="3"/>
      <c r="B52" s="11"/>
      <c r="C52" s="50"/>
      <c r="D52" s="264"/>
      <c r="E52" s="264"/>
      <c r="F52" s="262"/>
      <c r="G52" s="262"/>
      <c r="H52" s="273"/>
      <c r="I52" s="47"/>
      <c r="J52" s="13"/>
      <c r="K52" s="3"/>
      <c r="L52" s="13"/>
      <c r="M52" s="3"/>
      <c r="N52" s="3"/>
      <c r="O52" s="3"/>
      <c r="P52" s="3"/>
      <c r="Q52" s="3"/>
      <c r="R52" s="3"/>
      <c r="S52" s="3"/>
      <c r="T52" s="3"/>
      <c r="U52" s="191"/>
      <c r="V52" s="72"/>
    </row>
    <row r="53" spans="1:22" ht="24" customHeight="1" thickBot="1" thickTop="1">
      <c r="A53" s="3"/>
      <c r="B53" s="11"/>
      <c r="C53" s="50" t="s">
        <v>14</v>
      </c>
      <c r="D53" s="322" t="s">
        <v>22</v>
      </c>
      <c r="E53" s="323"/>
      <c r="F53" s="323"/>
      <c r="G53" s="323"/>
      <c r="H53" s="90">
        <f>IF('YEAR 1'!$U$4&gt;=2,'YEAR 1'!H55,0)</f>
        <v>0</v>
      </c>
      <c r="I53" s="48"/>
      <c r="J53" s="3"/>
      <c r="K53" s="90">
        <f>IF('YEAR 1'!$U$4&gt;=2,('YEAR 1'!K55*'YEAR 1'!$U$39)+'YEAR 1'!K55,0)</f>
        <v>0</v>
      </c>
      <c r="L53" s="3"/>
      <c r="M53" s="90">
        <f>IF('YEAR 1'!$U$4&gt;=2,('YEAR 1'!M55*'YEAR 1'!$U$39)+'YEAR 1'!M55,0)</f>
        <v>0</v>
      </c>
      <c r="N53" s="3"/>
      <c r="O53" s="90">
        <f>IF('YEAR 1'!$U$4&gt;=2,('YEAR 1'!O55*'YEAR 1'!$U$39)+'YEAR 1'!O55,0)</f>
        <v>0</v>
      </c>
      <c r="P53" s="3"/>
      <c r="Q53" s="90">
        <f>IF('YEAR 1'!$U$4&gt;=2,('YEAR 1'!Q55*'YEAR 1'!$U$39)+'YEAR 1'!Q55,0)</f>
        <v>0</v>
      </c>
      <c r="R53" s="3"/>
      <c r="S53" s="90">
        <f>SUM(K53:Q53)</f>
        <v>0</v>
      </c>
      <c r="T53" s="3"/>
      <c r="U53" s="251">
        <f>'YEAR 1'!U55+S53</f>
        <v>0</v>
      </c>
      <c r="V53" s="72"/>
    </row>
    <row r="54" spans="1:22" ht="5.25" customHeight="1" thickBot="1" thickTop="1">
      <c r="A54" s="3"/>
      <c r="B54" s="11"/>
      <c r="C54" s="50"/>
      <c r="D54" s="264"/>
      <c r="E54" s="264"/>
      <c r="F54" s="262"/>
      <c r="G54" s="262"/>
      <c r="H54" s="273"/>
      <c r="I54" s="4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91"/>
      <c r="V54" s="72"/>
    </row>
    <row r="55" spans="1:22" ht="24" customHeight="1" thickBot="1" thickTop="1">
      <c r="A55" s="3"/>
      <c r="B55" s="11"/>
      <c r="C55" s="50" t="s">
        <v>15</v>
      </c>
      <c r="D55" s="322" t="s">
        <v>45</v>
      </c>
      <c r="E55" s="324"/>
      <c r="F55" s="324"/>
      <c r="G55" s="324"/>
      <c r="H55" s="90">
        <f>IF('YEAR 1'!$U$4&gt;=2,'YEAR 1'!H57,0)</f>
        <v>0</v>
      </c>
      <c r="I55" s="48"/>
      <c r="J55" s="3"/>
      <c r="K55" s="90">
        <f>IF('YEAR 1'!$U$4&gt;=2,('YEAR 1'!K57*'YEAR 1'!$U$39)+'YEAR 1'!K57,0)</f>
        <v>0</v>
      </c>
      <c r="L55" s="3"/>
      <c r="M55" s="90">
        <f>IF('YEAR 1'!$U$4&gt;=2,('YEAR 1'!M57*'YEAR 1'!$U$39)+'YEAR 1'!M57,0)</f>
        <v>0</v>
      </c>
      <c r="N55" s="3"/>
      <c r="O55" s="90">
        <f>IF('YEAR 1'!$U$4&gt;=2,('YEAR 1'!O57*'YEAR 1'!$U$39)+'YEAR 1'!O57,0)</f>
        <v>0</v>
      </c>
      <c r="P55" s="3"/>
      <c r="Q55" s="90">
        <f>IF('YEAR 1'!$U$4&gt;=2,('YEAR 1'!Q57*'YEAR 1'!$U$39)+'YEAR 1'!Q57,0)</f>
        <v>0</v>
      </c>
      <c r="R55" s="3"/>
      <c r="S55" s="90">
        <f>SUM(K55:Q55)</f>
        <v>0</v>
      </c>
      <c r="T55" s="3"/>
      <c r="U55" s="251">
        <f>'YEAR 1'!U57+S55</f>
        <v>0</v>
      </c>
      <c r="V55" s="72"/>
    </row>
    <row r="56" spans="1:22" ht="5.25" customHeight="1" thickBot="1" thickTop="1">
      <c r="A56" s="3"/>
      <c r="B56" s="11"/>
      <c r="C56" s="50"/>
      <c r="E56" s="262"/>
      <c r="F56" s="265"/>
      <c r="G56" s="265"/>
      <c r="H56" s="274"/>
      <c r="I56" s="4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91"/>
      <c r="V56" s="72"/>
    </row>
    <row r="57" spans="1:22" ht="24" customHeight="1" thickBot="1" thickTop="1">
      <c r="A57" s="3"/>
      <c r="B57" s="11"/>
      <c r="C57" s="50" t="s">
        <v>16</v>
      </c>
      <c r="D57" s="322" t="s">
        <v>46</v>
      </c>
      <c r="E57" s="323"/>
      <c r="F57" s="323"/>
      <c r="G57" s="265"/>
      <c r="H57" s="90">
        <f>IF('YEAR 1'!$U$4&gt;=2,'YEAR 1'!H59,0)</f>
        <v>0</v>
      </c>
      <c r="I57" s="48"/>
      <c r="J57" s="3"/>
      <c r="K57" s="90">
        <f>IF('YEAR 1'!$U$4&gt;=2,('YEAR 1'!K59*'YEAR 1'!$U$39)+'YEAR 1'!K59,0)</f>
        <v>0</v>
      </c>
      <c r="L57" s="3"/>
      <c r="M57" s="90">
        <f>IF('YEAR 1'!$U$4&gt;=2,('YEAR 1'!M59*'YEAR 1'!$U$39)+'YEAR 1'!M59,0)</f>
        <v>0</v>
      </c>
      <c r="N57" s="3"/>
      <c r="O57" s="90">
        <f>IF('YEAR 1'!$U$4&gt;=2,('YEAR 1'!O59*'YEAR 1'!$U$39)+'YEAR 1'!O59,0)</f>
        <v>0</v>
      </c>
      <c r="P57" s="3"/>
      <c r="Q57" s="90">
        <f>IF('YEAR 1'!$U$4&gt;=2,('YEAR 1'!Q59*'YEAR 1'!$U$39)+'YEAR 1'!Q59,0)</f>
        <v>0</v>
      </c>
      <c r="R57" s="3"/>
      <c r="S57" s="90">
        <f>SUM(K57:Q57)</f>
        <v>0</v>
      </c>
      <c r="T57" s="3"/>
      <c r="U57" s="251">
        <f>'YEAR 1'!U59+S57</f>
        <v>0</v>
      </c>
      <c r="V57" s="72"/>
    </row>
    <row r="58" spans="1:22" ht="5.25" customHeight="1" thickBot="1" thickTop="1">
      <c r="A58" s="3"/>
      <c r="B58" s="11"/>
      <c r="C58" s="50"/>
      <c r="D58" s="264"/>
      <c r="E58" s="264"/>
      <c r="F58" s="262"/>
      <c r="G58" s="262"/>
      <c r="H58" s="273"/>
      <c r="I58" s="4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91"/>
      <c r="V58" s="72"/>
    </row>
    <row r="59" spans="1:22" ht="24" customHeight="1" thickBot="1" thickTop="1">
      <c r="A59" s="3"/>
      <c r="B59" s="11"/>
      <c r="C59" s="50" t="s">
        <v>17</v>
      </c>
      <c r="D59" s="322" t="s">
        <v>23</v>
      </c>
      <c r="E59" s="323"/>
      <c r="F59" s="323"/>
      <c r="G59" s="323"/>
      <c r="H59" s="90">
        <f>IF('YEAR 1'!$U$4&gt;=2,'YEAR 1'!H61,0)</f>
        <v>0</v>
      </c>
      <c r="I59" s="48"/>
      <c r="J59" s="3"/>
      <c r="K59" s="90">
        <f>IF('YEAR 1'!$U$4&gt;=2,('YEAR 1'!K61*'YEAR 1'!$U$39)+'YEAR 1'!K61,0)</f>
        <v>0</v>
      </c>
      <c r="L59" s="3"/>
      <c r="M59" s="90">
        <f>IF('YEAR 1'!$U$4&gt;=2,('YEAR 1'!M61*'YEAR 1'!$U$39)+'YEAR 1'!M61,0)</f>
        <v>0</v>
      </c>
      <c r="N59" s="3"/>
      <c r="O59" s="90">
        <f>IF('YEAR 1'!$U$4&gt;=2,('YEAR 1'!O61*'YEAR 1'!$U$39)+'YEAR 1'!O61,0)</f>
        <v>0</v>
      </c>
      <c r="P59" s="3"/>
      <c r="Q59" s="90">
        <f>IF('YEAR 1'!$U$4&gt;=2,('YEAR 1'!Q61*'YEAR 1'!$U$39)+'YEAR 1'!Q61,0)</f>
        <v>0</v>
      </c>
      <c r="R59" s="3"/>
      <c r="S59" s="90">
        <f>SUM(K59:Q59)</f>
        <v>0</v>
      </c>
      <c r="T59" s="3"/>
      <c r="U59" s="251">
        <f>'YEAR 1'!U61+S59</f>
        <v>0</v>
      </c>
      <c r="V59" s="72"/>
    </row>
    <row r="60" spans="1:22" ht="5.25" customHeight="1" thickBot="1" thickTop="1">
      <c r="A60" s="3"/>
      <c r="B60" s="11"/>
      <c r="C60" s="50"/>
      <c r="D60" s="265"/>
      <c r="E60" s="265"/>
      <c r="F60" s="265"/>
      <c r="G60" s="265"/>
      <c r="H60" s="275"/>
      <c r="I60" s="4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91"/>
      <c r="V60" s="72"/>
    </row>
    <row r="61" spans="1:22" ht="24" customHeight="1" thickBot="1" thickTop="1">
      <c r="A61" s="3"/>
      <c r="B61" s="11"/>
      <c r="C61" s="50" t="s">
        <v>18</v>
      </c>
      <c r="D61" s="322" t="s">
        <v>24</v>
      </c>
      <c r="E61" s="323"/>
      <c r="F61" s="323"/>
      <c r="G61" s="323"/>
      <c r="H61" s="90">
        <f>IF('YEAR 1'!$U$4&gt;=2,'YEAR 1'!H63,0)</f>
        <v>0</v>
      </c>
      <c r="I61" s="48"/>
      <c r="J61" s="3"/>
      <c r="K61" s="90">
        <f>IF('YEAR 1'!$U$4&gt;=2,('YEAR 1'!K63*'YEAR 1'!$U$39)+'YEAR 1'!K63,0)</f>
        <v>0</v>
      </c>
      <c r="L61" s="3"/>
      <c r="M61" s="90">
        <f>IF('YEAR 1'!$U$4&gt;=2,('YEAR 1'!M63*'YEAR 1'!$U$39)+'YEAR 1'!M63,0)</f>
        <v>0</v>
      </c>
      <c r="N61" s="3"/>
      <c r="O61" s="90">
        <f>IF('YEAR 1'!$U$4&gt;=2,('YEAR 1'!O63*'YEAR 1'!$U$39)+'YEAR 1'!O63,0)</f>
        <v>0</v>
      </c>
      <c r="P61" s="3"/>
      <c r="Q61" s="90">
        <f>IF('YEAR 1'!$U$4&gt;=2,('YEAR 1'!Q63*'YEAR 1'!$U$39)+'YEAR 1'!Q63,0)</f>
        <v>0</v>
      </c>
      <c r="R61" s="3"/>
      <c r="S61" s="90">
        <f>SUM(K61:Q61)</f>
        <v>0</v>
      </c>
      <c r="T61" s="3"/>
      <c r="U61" s="251">
        <f>'YEAR 1'!U63+S61</f>
        <v>0</v>
      </c>
      <c r="V61" s="72"/>
    </row>
    <row r="62" spans="1:23" s="5" customFormat="1" ht="21.75" customHeight="1" thickBot="1" thickTop="1">
      <c r="A62" s="8"/>
      <c r="B62" s="64"/>
      <c r="C62" s="65"/>
      <c r="D62" s="66"/>
      <c r="E62" s="66"/>
      <c r="F62" s="17" t="s">
        <v>50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>
        <f>SUM(S41:S61)</f>
        <v>105213</v>
      </c>
      <c r="T62" s="17"/>
      <c r="U62" s="76">
        <f>SUM(U41:U61)</f>
        <v>208363</v>
      </c>
      <c r="V62" s="74"/>
      <c r="W62" s="53"/>
    </row>
    <row r="63" spans="1:23" s="5" customFormat="1" ht="8.25" customHeight="1" thickBot="1">
      <c r="A63" s="8"/>
      <c r="B63" s="8"/>
      <c r="C63" s="77"/>
      <c r="D63" s="22"/>
      <c r="E63" s="2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53"/>
      <c r="V63" s="53"/>
      <c r="W63" s="53"/>
    </row>
    <row r="64" spans="1:23" s="159" customFormat="1" ht="26.25" customHeight="1" thickBot="1">
      <c r="A64" s="166"/>
      <c r="B64" s="320" t="s">
        <v>106</v>
      </c>
      <c r="C64" s="321"/>
      <c r="D64" s="301" t="s">
        <v>107</v>
      </c>
      <c r="E64" s="301"/>
      <c r="F64" s="301"/>
      <c r="G64" s="170"/>
      <c r="H64" s="346" t="s">
        <v>125</v>
      </c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158"/>
      <c r="U64" s="170"/>
      <c r="V64" s="171"/>
      <c r="W64" s="172"/>
    </row>
    <row r="65" spans="1:23" s="5" customFormat="1" ht="5.25" customHeight="1">
      <c r="A65" s="8"/>
      <c r="B65" s="2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51"/>
      <c r="V65" s="71"/>
      <c r="W65" s="52"/>
    </row>
    <row r="66" spans="1:23" s="5" customFormat="1" ht="11.25" customHeight="1">
      <c r="A66" s="8"/>
      <c r="B66" s="29"/>
      <c r="C66" s="8"/>
      <c r="D66" s="8"/>
      <c r="E66" s="8"/>
      <c r="F66" s="8"/>
      <c r="G66" s="8"/>
      <c r="H66" s="22"/>
      <c r="I66" s="8"/>
      <c r="J66" s="8"/>
      <c r="K66" s="22"/>
      <c r="L66" s="8"/>
      <c r="M66" s="22"/>
      <c r="N66" s="22"/>
      <c r="O66" s="22"/>
      <c r="P66" s="22"/>
      <c r="Q66" s="22"/>
      <c r="R66" s="8"/>
      <c r="S66" s="350"/>
      <c r="T66" s="350"/>
      <c r="U66" s="51"/>
      <c r="V66" s="71"/>
      <c r="W66" s="52"/>
    </row>
    <row r="67" spans="1:23" s="5" customFormat="1" ht="25.5" customHeight="1" thickBot="1">
      <c r="A67" s="8"/>
      <c r="B67" s="210"/>
      <c r="C67" s="353" t="s">
        <v>7</v>
      </c>
      <c r="D67" s="331"/>
      <c r="E67" s="54"/>
      <c r="G67" s="8"/>
      <c r="H67" s="10"/>
      <c r="I67" s="8"/>
      <c r="J67" s="8"/>
      <c r="K67" s="215"/>
      <c r="L67" s="86"/>
      <c r="M67" s="22" t="s">
        <v>44</v>
      </c>
      <c r="N67" s="86"/>
      <c r="O67" s="366" t="s">
        <v>148</v>
      </c>
      <c r="P67" s="354"/>
      <c r="Q67" s="354"/>
      <c r="R67" s="10"/>
      <c r="S67" s="10" t="s">
        <v>32</v>
      </c>
      <c r="T67" s="10"/>
      <c r="U67" s="70" t="s">
        <v>149</v>
      </c>
      <c r="V67" s="71"/>
      <c r="W67" s="52"/>
    </row>
    <row r="68" spans="1:23" s="5" customFormat="1" ht="24" customHeight="1" thickBot="1" thickTop="1">
      <c r="A68" s="8"/>
      <c r="B68" s="208" t="s">
        <v>9</v>
      </c>
      <c r="C68" s="271">
        <f>IF('YEAR 1'!$U$4&gt;=2,COUNTA('YEAR 1'!D16:F32)+D32,0)</f>
        <v>5</v>
      </c>
      <c r="D68" s="367" t="s">
        <v>4</v>
      </c>
      <c r="E68" s="345"/>
      <c r="F68" s="345"/>
      <c r="G68" s="345"/>
      <c r="H68" s="345"/>
      <c r="I68" s="49"/>
      <c r="J68" s="8"/>
      <c r="L68" s="86"/>
      <c r="M68" s="94">
        <f>'YEAR 1'!M70</f>
        <v>0.32</v>
      </c>
      <c r="N68" s="86"/>
      <c r="O68" s="348">
        <f>S33</f>
        <v>50881.17</v>
      </c>
      <c r="P68" s="325"/>
      <c r="Q68" s="311"/>
      <c r="R68" s="8"/>
      <c r="S68" s="28">
        <f>$M68*O68</f>
        <v>16281.9744</v>
      </c>
      <c r="T68" s="8"/>
      <c r="U68" s="251">
        <f>'YEAR 1'!U70+S68</f>
        <v>32244.6944</v>
      </c>
      <c r="V68" s="72"/>
      <c r="W68" s="35"/>
    </row>
    <row r="69" spans="1:23" s="5" customFormat="1" ht="5.25" customHeight="1" thickBot="1" thickTop="1">
      <c r="A69" s="8"/>
      <c r="B69" s="209"/>
      <c r="C69" s="231"/>
      <c r="D69" s="219"/>
      <c r="E69" s="219"/>
      <c r="F69" s="219"/>
      <c r="G69" s="219"/>
      <c r="H69" s="220"/>
      <c r="I69" s="9"/>
      <c r="J69" s="8"/>
      <c r="K69" s="217"/>
      <c r="L69" s="86"/>
      <c r="M69" s="86"/>
      <c r="N69" s="86"/>
      <c r="O69" s="218"/>
      <c r="P69" s="218"/>
      <c r="Q69" s="218"/>
      <c r="R69" s="8"/>
      <c r="S69" s="8"/>
      <c r="T69" s="8"/>
      <c r="U69" s="211"/>
      <c r="V69" s="71"/>
      <c r="W69" s="52"/>
    </row>
    <row r="70" spans="1:22" ht="24" customHeight="1" thickBot="1" thickTop="1">
      <c r="A70" s="3"/>
      <c r="B70" s="208" t="s">
        <v>10</v>
      </c>
      <c r="C70" s="271">
        <f>IF('YEAR 1'!$U$4&gt;=2,K41,0)</f>
        <v>0</v>
      </c>
      <c r="D70" s="344" t="s">
        <v>5</v>
      </c>
      <c r="E70" s="345"/>
      <c r="F70" s="345"/>
      <c r="G70" s="345"/>
      <c r="H70" s="345"/>
      <c r="I70" s="48"/>
      <c r="J70" s="3"/>
      <c r="L70" s="45"/>
      <c r="M70" s="94">
        <f>'YEAR 1'!M72</f>
        <v>0.32</v>
      </c>
      <c r="N70" s="45"/>
      <c r="O70" s="348">
        <f>S41</f>
        <v>46665</v>
      </c>
      <c r="P70" s="325"/>
      <c r="Q70" s="311"/>
      <c r="R70" s="3"/>
      <c r="S70" s="28">
        <f>$M70*O70</f>
        <v>14932.800000000001</v>
      </c>
      <c r="T70" s="3"/>
      <c r="U70" s="251">
        <f>'YEAR 1'!U72+S70</f>
        <v>29572.800000000003</v>
      </c>
      <c r="V70" s="72"/>
    </row>
    <row r="71" spans="1:23" s="5" customFormat="1" ht="5.25" customHeight="1" thickBot="1" thickTop="1">
      <c r="A71" s="8"/>
      <c r="B71" s="209"/>
      <c r="C71" s="231"/>
      <c r="D71" s="219"/>
      <c r="E71" s="219"/>
      <c r="F71" s="219"/>
      <c r="G71" s="219"/>
      <c r="H71" s="220"/>
      <c r="I71" s="9"/>
      <c r="J71" s="8"/>
      <c r="K71" s="217"/>
      <c r="L71" s="86"/>
      <c r="M71" s="86"/>
      <c r="N71" s="86"/>
      <c r="O71" s="218"/>
      <c r="P71" s="218"/>
      <c r="Q71" s="218"/>
      <c r="R71" s="8"/>
      <c r="S71" s="8"/>
      <c r="T71" s="8"/>
      <c r="U71" s="211"/>
      <c r="V71" s="71"/>
      <c r="W71" s="52"/>
    </row>
    <row r="72" spans="1:22" ht="24" customHeight="1" thickBot="1" thickTop="1">
      <c r="A72" s="3"/>
      <c r="B72" s="208" t="s">
        <v>11</v>
      </c>
      <c r="C72" s="271">
        <f>IF('YEAR 1'!$U$4&gt;=2,K43,0)</f>
        <v>0</v>
      </c>
      <c r="D72" s="344" t="s">
        <v>135</v>
      </c>
      <c r="E72" s="345"/>
      <c r="F72" s="345"/>
      <c r="G72" s="345"/>
      <c r="H72" s="345"/>
      <c r="I72" s="48"/>
      <c r="J72" s="3"/>
      <c r="L72" s="45"/>
      <c r="M72" s="94">
        <f>'YEAR 1'!M74</f>
        <v>0.45</v>
      </c>
      <c r="N72" s="45"/>
      <c r="O72" s="292">
        <f>$S43</f>
        <v>0</v>
      </c>
      <c r="P72" s="325"/>
      <c r="Q72" s="311"/>
      <c r="R72" s="3"/>
      <c r="S72" s="28">
        <f>$M72*O72</f>
        <v>0</v>
      </c>
      <c r="T72" s="3"/>
      <c r="U72" s="251">
        <f>'YEAR 1'!U74+S72</f>
        <v>0</v>
      </c>
      <c r="V72" s="72"/>
    </row>
    <row r="73" spans="1:23" s="5" customFormat="1" ht="5.25" customHeight="1" thickBot="1" thickTop="1">
      <c r="A73" s="8"/>
      <c r="B73" s="209"/>
      <c r="C73" s="231"/>
      <c r="D73" s="219"/>
      <c r="E73" s="219"/>
      <c r="F73" s="219"/>
      <c r="G73" s="219"/>
      <c r="H73" s="221"/>
      <c r="I73" s="9"/>
      <c r="J73" s="8"/>
      <c r="K73" s="217"/>
      <c r="L73" s="86"/>
      <c r="M73" s="86"/>
      <c r="N73" s="86"/>
      <c r="O73" s="218"/>
      <c r="P73" s="218"/>
      <c r="Q73" s="218"/>
      <c r="R73" s="8"/>
      <c r="S73" s="8"/>
      <c r="T73" s="8"/>
      <c r="U73" s="211"/>
      <c r="V73" s="71"/>
      <c r="W73" s="52"/>
    </row>
    <row r="74" spans="1:22" ht="24" customHeight="1" thickBot="1" thickTop="1">
      <c r="A74" s="3"/>
      <c r="B74" s="208" t="s">
        <v>12</v>
      </c>
      <c r="C74" s="271">
        <f>IF('YEAR 1'!$U$4&gt;=2,K45,0)</f>
        <v>0</v>
      </c>
      <c r="D74" s="344" t="s">
        <v>136</v>
      </c>
      <c r="E74" s="345"/>
      <c r="F74" s="345"/>
      <c r="G74" s="345"/>
      <c r="H74" s="345"/>
      <c r="I74" s="48"/>
      <c r="J74" s="3"/>
      <c r="L74" s="45"/>
      <c r="M74" s="94">
        <f>'YEAR 1'!M76</f>
        <v>0.32</v>
      </c>
      <c r="N74" s="45"/>
      <c r="O74" s="292">
        <f>$S45</f>
        <v>0</v>
      </c>
      <c r="P74" s="325"/>
      <c r="Q74" s="311"/>
      <c r="R74" s="3"/>
      <c r="S74" s="28">
        <f>$M74*O74</f>
        <v>0</v>
      </c>
      <c r="T74" s="3"/>
      <c r="U74" s="251">
        <f>'YEAR 1'!U76+S74</f>
        <v>0</v>
      </c>
      <c r="V74" s="72"/>
    </row>
    <row r="75" spans="1:23" s="5" customFormat="1" ht="5.25" customHeight="1" thickBot="1" thickTop="1">
      <c r="A75" s="8"/>
      <c r="B75" s="209"/>
      <c r="C75" s="231"/>
      <c r="D75" s="219"/>
      <c r="E75" s="219"/>
      <c r="F75" s="219"/>
      <c r="G75" s="219"/>
      <c r="H75" s="221"/>
      <c r="I75" s="9"/>
      <c r="J75" s="8"/>
      <c r="K75" s="217"/>
      <c r="L75" s="86"/>
      <c r="M75" s="86"/>
      <c r="N75" s="86"/>
      <c r="O75" s="218"/>
      <c r="P75" s="218"/>
      <c r="Q75" s="218"/>
      <c r="R75" s="8"/>
      <c r="S75" s="8"/>
      <c r="T75" s="8"/>
      <c r="U75" s="211"/>
      <c r="V75" s="71"/>
      <c r="W75" s="52"/>
    </row>
    <row r="76" spans="1:22" ht="24" customHeight="1" thickBot="1" thickTop="1">
      <c r="A76" s="3"/>
      <c r="B76" s="208" t="s">
        <v>13</v>
      </c>
      <c r="C76" s="271">
        <f>IF('YEAR 1'!$U$4&gt;=2,H49,0)</f>
        <v>2</v>
      </c>
      <c r="D76" s="344" t="s">
        <v>6</v>
      </c>
      <c r="E76" s="345"/>
      <c r="F76" s="345"/>
      <c r="G76" s="345"/>
      <c r="H76" s="345"/>
      <c r="I76" s="48"/>
      <c r="J76" s="3"/>
      <c r="L76" s="45"/>
      <c r="M76" s="94">
        <f>'YEAR 1'!M78</f>
        <v>0.07</v>
      </c>
      <c r="N76" s="45"/>
      <c r="O76" s="292">
        <f>$S49</f>
        <v>52020</v>
      </c>
      <c r="P76" s="325"/>
      <c r="Q76" s="311"/>
      <c r="R76" s="3"/>
      <c r="S76" s="28">
        <f>$M76*O76</f>
        <v>3641.4000000000005</v>
      </c>
      <c r="T76" s="3"/>
      <c r="U76" s="251">
        <f>'YEAR 1'!U78+S76</f>
        <v>7211.4000000000015</v>
      </c>
      <c r="V76" s="72"/>
    </row>
    <row r="77" spans="1:23" s="5" customFormat="1" ht="5.25" customHeight="1" thickBot="1" thickTop="1">
      <c r="A77" s="8"/>
      <c r="B77" s="209"/>
      <c r="C77" s="231"/>
      <c r="D77" s="219"/>
      <c r="E77" s="219"/>
      <c r="F77" s="219"/>
      <c r="G77" s="219"/>
      <c r="H77" s="221"/>
      <c r="I77" s="9"/>
      <c r="J77" s="8"/>
      <c r="K77" s="217"/>
      <c r="L77" s="86"/>
      <c r="M77" s="86"/>
      <c r="N77" s="86"/>
      <c r="O77" s="218"/>
      <c r="P77" s="218"/>
      <c r="Q77" s="218"/>
      <c r="R77" s="8"/>
      <c r="S77" s="8"/>
      <c r="T77" s="8"/>
      <c r="U77" s="211"/>
      <c r="V77" s="71"/>
      <c r="W77" s="52"/>
    </row>
    <row r="78" spans="1:22" ht="24" customHeight="1" thickBot="1" thickTop="1">
      <c r="A78" s="3"/>
      <c r="B78" s="208" t="s">
        <v>14</v>
      </c>
      <c r="C78" s="271">
        <f>IF('YEAR 1'!$U$4&gt;=2,H51,0)</f>
        <v>2</v>
      </c>
      <c r="D78" s="344" t="s">
        <v>134</v>
      </c>
      <c r="E78" s="323"/>
      <c r="F78" s="323"/>
      <c r="G78" s="323"/>
      <c r="H78" s="323"/>
      <c r="I78" s="47"/>
      <c r="J78" s="13"/>
      <c r="L78" s="216"/>
      <c r="M78" s="94">
        <f>'YEAR 1'!M80</f>
        <v>0.01</v>
      </c>
      <c r="N78" s="45"/>
      <c r="O78" s="292">
        <f>$S51</f>
        <v>6528</v>
      </c>
      <c r="P78" s="325"/>
      <c r="Q78" s="311"/>
      <c r="R78" s="3"/>
      <c r="S78" s="28">
        <f>$M78*O78</f>
        <v>65.28</v>
      </c>
      <c r="T78" s="3"/>
      <c r="U78" s="251">
        <f>'YEAR 1'!U80+S78</f>
        <v>129.28</v>
      </c>
      <c r="V78" s="72"/>
    </row>
    <row r="79" spans="1:23" s="5" customFormat="1" ht="5.25" customHeight="1" thickBot="1" thickTop="1">
      <c r="A79" s="8"/>
      <c r="B79" s="209"/>
      <c r="C79" s="231"/>
      <c r="D79" s="219"/>
      <c r="E79" s="219"/>
      <c r="F79" s="219"/>
      <c r="G79" s="219"/>
      <c r="H79" s="221"/>
      <c r="I79" s="9"/>
      <c r="J79" s="8"/>
      <c r="K79" s="217"/>
      <c r="L79" s="86"/>
      <c r="M79" s="86"/>
      <c r="N79" s="86"/>
      <c r="O79" s="218"/>
      <c r="P79" s="218"/>
      <c r="Q79" s="218"/>
      <c r="R79" s="8"/>
      <c r="S79" s="8"/>
      <c r="T79" s="8"/>
      <c r="U79" s="211"/>
      <c r="V79" s="71"/>
      <c r="W79" s="52"/>
    </row>
    <row r="80" spans="1:22" ht="24" customHeight="1" thickBot="1" thickTop="1">
      <c r="A80" s="3"/>
      <c r="B80" s="208" t="s">
        <v>15</v>
      </c>
      <c r="C80" s="271">
        <f>IF('YEAR 1'!$U$4&gt;=2,H53,0)</f>
        <v>0</v>
      </c>
      <c r="D80" s="344" t="s">
        <v>22</v>
      </c>
      <c r="E80" s="345"/>
      <c r="F80" s="345"/>
      <c r="G80" s="345"/>
      <c r="H80" s="345"/>
      <c r="I80" s="48"/>
      <c r="J80" s="3"/>
      <c r="L80" s="45"/>
      <c r="M80" s="94">
        <f>'YEAR 1'!M82</f>
        <v>0.087</v>
      </c>
      <c r="N80" s="45"/>
      <c r="O80" s="292">
        <f>$S53</f>
        <v>0</v>
      </c>
      <c r="P80" s="325"/>
      <c r="Q80" s="311"/>
      <c r="R80" s="3"/>
      <c r="S80" s="28">
        <f>$M80*O80</f>
        <v>0</v>
      </c>
      <c r="T80" s="3"/>
      <c r="U80" s="251">
        <f>'YEAR 1'!U82+S80</f>
        <v>0</v>
      </c>
      <c r="V80" s="72"/>
    </row>
    <row r="81" spans="1:23" s="5" customFormat="1" ht="5.25" customHeight="1" thickBot="1" thickTop="1">
      <c r="A81" s="8"/>
      <c r="B81" s="209"/>
      <c r="C81" s="231"/>
      <c r="D81" s="219"/>
      <c r="E81" s="219"/>
      <c r="F81" s="219"/>
      <c r="G81" s="219"/>
      <c r="H81" s="221"/>
      <c r="I81" s="9"/>
      <c r="J81" s="8"/>
      <c r="K81" s="217"/>
      <c r="L81" s="86"/>
      <c r="M81" s="86"/>
      <c r="N81" s="86"/>
      <c r="O81" s="218"/>
      <c r="P81" s="218"/>
      <c r="Q81" s="218"/>
      <c r="R81" s="8"/>
      <c r="S81" s="8"/>
      <c r="T81" s="8"/>
      <c r="U81" s="211"/>
      <c r="V81" s="71"/>
      <c r="W81" s="52"/>
    </row>
    <row r="82" spans="1:22" ht="24" customHeight="1" thickBot="1" thickTop="1">
      <c r="A82" s="3"/>
      <c r="B82" s="208" t="s">
        <v>16</v>
      </c>
      <c r="C82" s="271">
        <f>IF('YEAR 1'!$U$4&gt;=2,H55,0)</f>
        <v>0</v>
      </c>
      <c r="D82" s="344" t="s">
        <v>132</v>
      </c>
      <c r="E82" s="345"/>
      <c r="F82" s="345"/>
      <c r="G82" s="345"/>
      <c r="H82" s="345"/>
      <c r="I82" s="48"/>
      <c r="J82" s="3"/>
      <c r="L82" s="45"/>
      <c r="M82" s="94">
        <f>'YEAR 1'!M84</f>
        <v>0.45</v>
      </c>
      <c r="N82" s="45"/>
      <c r="O82" s="292">
        <f>$S55</f>
        <v>0</v>
      </c>
      <c r="P82" s="325"/>
      <c r="Q82" s="311"/>
      <c r="R82" s="3"/>
      <c r="S82" s="28">
        <f>$M82*O82</f>
        <v>0</v>
      </c>
      <c r="T82" s="3"/>
      <c r="U82" s="251">
        <f>'YEAR 1'!U84+S82</f>
        <v>0</v>
      </c>
      <c r="V82" s="72"/>
    </row>
    <row r="83" spans="1:23" s="5" customFormat="1" ht="5.25" customHeight="1" thickBot="1" thickTop="1">
      <c r="A83" s="8"/>
      <c r="B83" s="209"/>
      <c r="C83" s="231"/>
      <c r="D83" s="219"/>
      <c r="E83" s="219"/>
      <c r="F83" s="219"/>
      <c r="G83" s="219"/>
      <c r="H83" s="221"/>
      <c r="I83" s="9"/>
      <c r="J83" s="8"/>
      <c r="K83" s="217"/>
      <c r="L83" s="86"/>
      <c r="M83" s="86"/>
      <c r="N83" s="86"/>
      <c r="O83" s="218"/>
      <c r="P83" s="218"/>
      <c r="Q83" s="218"/>
      <c r="R83" s="8"/>
      <c r="S83" s="8"/>
      <c r="T83" s="8"/>
      <c r="U83" s="211"/>
      <c r="V83" s="71"/>
      <c r="W83" s="52"/>
    </row>
    <row r="84" spans="1:22" ht="24" customHeight="1" thickBot="1" thickTop="1">
      <c r="A84" s="3"/>
      <c r="B84" s="208" t="s">
        <v>17</v>
      </c>
      <c r="C84" s="271">
        <f>IF('YEAR 1'!$U$4&gt;=2,H57,0)</f>
        <v>0</v>
      </c>
      <c r="D84" s="344" t="s">
        <v>133</v>
      </c>
      <c r="E84" s="345"/>
      <c r="F84" s="345"/>
      <c r="G84" s="345"/>
      <c r="H84" s="345"/>
      <c r="I84" s="48"/>
      <c r="J84" s="3"/>
      <c r="L84" s="45"/>
      <c r="M84" s="94">
        <f>'YEAR 1'!M86</f>
        <v>0.32</v>
      </c>
      <c r="N84" s="45"/>
      <c r="O84" s="292">
        <f>$S57</f>
        <v>0</v>
      </c>
      <c r="P84" s="325"/>
      <c r="Q84" s="311"/>
      <c r="R84" s="3"/>
      <c r="S84" s="28">
        <f>$M84*O84</f>
        <v>0</v>
      </c>
      <c r="T84" s="3"/>
      <c r="U84" s="251">
        <f>'YEAR 1'!U86+S84</f>
        <v>0</v>
      </c>
      <c r="V84" s="72"/>
    </row>
    <row r="85" spans="1:23" s="5" customFormat="1" ht="5.25" customHeight="1" thickBot="1" thickTop="1">
      <c r="A85" s="8"/>
      <c r="B85" s="209"/>
      <c r="C85" s="231"/>
      <c r="D85" s="219"/>
      <c r="E85" s="219"/>
      <c r="F85" s="219"/>
      <c r="G85" s="219"/>
      <c r="H85" s="221"/>
      <c r="I85" s="9"/>
      <c r="J85" s="8"/>
      <c r="K85" s="217"/>
      <c r="L85" s="86"/>
      <c r="M85" s="86"/>
      <c r="N85" s="86"/>
      <c r="O85" s="218"/>
      <c r="P85" s="218"/>
      <c r="Q85" s="218"/>
      <c r="R85" s="8"/>
      <c r="S85" s="8"/>
      <c r="T85" s="8"/>
      <c r="U85" s="211"/>
      <c r="V85" s="71"/>
      <c r="W85" s="52"/>
    </row>
    <row r="86" spans="1:22" ht="24" customHeight="1" thickBot="1" thickTop="1">
      <c r="A86" s="3"/>
      <c r="B86" s="208" t="s">
        <v>18</v>
      </c>
      <c r="C86" s="271">
        <f>IF('YEAR 1'!$U$4&gt;=2,H59,0)</f>
        <v>0</v>
      </c>
      <c r="D86" s="344" t="s">
        <v>23</v>
      </c>
      <c r="E86" s="345"/>
      <c r="F86" s="345"/>
      <c r="G86" s="345"/>
      <c r="H86" s="345"/>
      <c r="I86" s="48"/>
      <c r="J86" s="3"/>
      <c r="L86" s="45"/>
      <c r="M86" s="94">
        <f>'YEAR 1'!M88</f>
        <v>0.45</v>
      </c>
      <c r="N86" s="45"/>
      <c r="O86" s="292">
        <f>$S59</f>
        <v>0</v>
      </c>
      <c r="P86" s="325"/>
      <c r="Q86" s="311"/>
      <c r="R86" s="3"/>
      <c r="S86" s="28">
        <f>$M86*O86</f>
        <v>0</v>
      </c>
      <c r="T86" s="3"/>
      <c r="U86" s="251">
        <f>'YEAR 1'!U88+S86</f>
        <v>0</v>
      </c>
      <c r="V86" s="72"/>
    </row>
    <row r="87" spans="1:23" s="5" customFormat="1" ht="5.25" customHeight="1" thickBot="1" thickTop="1">
      <c r="A87" s="8"/>
      <c r="B87" s="209"/>
      <c r="C87" s="231"/>
      <c r="D87" s="219"/>
      <c r="E87" s="219"/>
      <c r="F87" s="219"/>
      <c r="G87" s="219"/>
      <c r="H87" s="221"/>
      <c r="I87" s="9"/>
      <c r="J87" s="8"/>
      <c r="K87" s="217"/>
      <c r="L87" s="86"/>
      <c r="M87" s="86"/>
      <c r="N87" s="86"/>
      <c r="O87" s="218"/>
      <c r="P87" s="218"/>
      <c r="Q87" s="218"/>
      <c r="R87" s="8"/>
      <c r="S87" s="8"/>
      <c r="T87" s="8"/>
      <c r="U87" s="211"/>
      <c r="V87" s="71"/>
      <c r="W87" s="52"/>
    </row>
    <row r="88" spans="1:22" ht="24" customHeight="1" thickBot="1" thickTop="1">
      <c r="A88" s="3"/>
      <c r="B88" s="208" t="s">
        <v>20</v>
      </c>
      <c r="C88" s="271">
        <f>IF('YEAR 1'!$U$4&gt;=2,H61,0)</f>
        <v>0</v>
      </c>
      <c r="D88" s="344" t="s">
        <v>24</v>
      </c>
      <c r="E88" s="345"/>
      <c r="F88" s="345"/>
      <c r="G88" s="345"/>
      <c r="H88" s="345"/>
      <c r="I88" s="48"/>
      <c r="J88" s="3"/>
      <c r="L88" s="45"/>
      <c r="M88" s="94">
        <f>'YEAR 1'!M90</f>
        <v>0.32</v>
      </c>
      <c r="N88" s="45"/>
      <c r="O88" s="292">
        <f>$S61</f>
        <v>0</v>
      </c>
      <c r="P88" s="325"/>
      <c r="Q88" s="311"/>
      <c r="R88" s="3"/>
      <c r="S88" s="28">
        <f>$M88*O88</f>
        <v>0</v>
      </c>
      <c r="T88" s="3"/>
      <c r="U88" s="251">
        <f>'YEAR 1'!U90+S88</f>
        <v>0</v>
      </c>
      <c r="V88" s="72"/>
    </row>
    <row r="89" spans="1:23" s="5" customFormat="1" ht="24" customHeight="1" thickBot="1" thickTop="1">
      <c r="A89" s="8"/>
      <c r="B89" s="64"/>
      <c r="C89" s="65"/>
      <c r="D89" s="67"/>
      <c r="E89" s="67"/>
      <c r="F89" s="17" t="s">
        <v>51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>
        <f>SUM(S68:S88)</f>
        <v>34921.4544</v>
      </c>
      <c r="T89" s="17"/>
      <c r="U89" s="76">
        <f>SUM(U68:U88)</f>
        <v>69158.1744</v>
      </c>
      <c r="V89" s="74"/>
      <c r="W89" s="53"/>
    </row>
    <row r="90" spans="2:23" s="79" customFormat="1" ht="24" customHeight="1" thickBot="1">
      <c r="B90" s="80" t="s">
        <v>58</v>
      </c>
      <c r="S90" s="80">
        <f>S33+S62+S89</f>
        <v>191015.62439999997</v>
      </c>
      <c r="T90" s="80"/>
      <c r="U90" s="80">
        <f>U33+U62+U89</f>
        <v>378285.8444</v>
      </c>
      <c r="V90" s="81"/>
      <c r="W90" s="82"/>
    </row>
    <row r="91" spans="1:24" s="159" customFormat="1" ht="24" customHeight="1" thickBot="1">
      <c r="A91" s="166"/>
      <c r="B91" s="173" t="s">
        <v>108</v>
      </c>
      <c r="C91" s="167"/>
      <c r="D91" s="301" t="s">
        <v>109</v>
      </c>
      <c r="E91" s="301"/>
      <c r="F91" s="301"/>
      <c r="G91" s="301"/>
      <c r="H91" s="301"/>
      <c r="I91" s="301"/>
      <c r="J91" s="301"/>
      <c r="K91" s="301"/>
      <c r="L91" s="301"/>
      <c r="M91" s="301"/>
      <c r="N91" s="163"/>
      <c r="O91" s="163"/>
      <c r="P91" s="163"/>
      <c r="Q91" s="163"/>
      <c r="R91" s="163"/>
      <c r="S91" s="163"/>
      <c r="T91" s="163"/>
      <c r="U91" s="299"/>
      <c r="V91" s="300"/>
      <c r="W91" s="169"/>
      <c r="X91" s="166"/>
    </row>
    <row r="92" spans="1:24" s="5" customFormat="1" ht="5.25" customHeight="1">
      <c r="A92" s="8"/>
      <c r="B92" s="2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370" t="s">
        <v>149</v>
      </c>
      <c r="V92" s="71"/>
      <c r="W92" s="52"/>
      <c r="X92" s="8"/>
    </row>
    <row r="93" spans="1:23" s="5" customFormat="1" ht="24" customHeight="1" thickBot="1">
      <c r="A93" s="8"/>
      <c r="B93" s="6"/>
      <c r="C93" s="8"/>
      <c r="D93" s="330" t="s">
        <v>47</v>
      </c>
      <c r="E93" s="330"/>
      <c r="F93" s="331"/>
      <c r="G93" s="8"/>
      <c r="H93" s="18"/>
      <c r="I93" s="8"/>
      <c r="J93" s="8"/>
      <c r="K93" s="22"/>
      <c r="L93" s="8"/>
      <c r="M93" s="10"/>
      <c r="N93" s="8"/>
      <c r="O93" s="10"/>
      <c r="P93" s="8"/>
      <c r="Q93" s="10"/>
      <c r="R93" s="10"/>
      <c r="S93" s="10" t="s">
        <v>179</v>
      </c>
      <c r="T93" s="10"/>
      <c r="U93" s="371"/>
      <c r="V93" s="71"/>
      <c r="W93" s="52"/>
    </row>
    <row r="94" spans="1:22" ht="24" customHeight="1" thickBot="1" thickTop="1">
      <c r="A94" s="3"/>
      <c r="B94" s="11"/>
      <c r="C94" s="12" t="s">
        <v>9</v>
      </c>
      <c r="D94" s="380" t="str">
        <f>IF('YEAR 1'!$U$4&gt;=2,IF('YEAR 1'!D97&gt;"",'YEAR 1'!D97,""),"")</f>
        <v>Spectrol Radiometer LX10</v>
      </c>
      <c r="E94" s="381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3"/>
      <c r="R94" s="3"/>
      <c r="S94" s="246"/>
      <c r="T94" s="3"/>
      <c r="U94" s="251">
        <f>'YEAR 1'!U97+S94</f>
        <v>55293</v>
      </c>
      <c r="V94" s="72"/>
    </row>
    <row r="95" spans="1:23" s="59" customFormat="1" ht="6" customHeight="1" thickBot="1" thickTop="1">
      <c r="A95" s="45"/>
      <c r="B95" s="55"/>
      <c r="C95" s="56"/>
      <c r="D95" s="229"/>
      <c r="E95" s="229"/>
      <c r="F95" s="229"/>
      <c r="G95" s="229"/>
      <c r="H95" s="229"/>
      <c r="I95" s="230"/>
      <c r="J95" s="230"/>
      <c r="K95" s="230"/>
      <c r="L95" s="230"/>
      <c r="M95" s="230"/>
      <c r="N95" s="230"/>
      <c r="O95" s="230"/>
      <c r="P95" s="230"/>
      <c r="Q95" s="230"/>
      <c r="R95" s="45"/>
      <c r="S95" s="234"/>
      <c r="T95" s="45"/>
      <c r="U95" s="252"/>
      <c r="V95" s="89"/>
      <c r="W95" s="62"/>
    </row>
    <row r="96" spans="1:22" ht="24" customHeight="1" thickBot="1" thickTop="1">
      <c r="A96" s="3"/>
      <c r="B96" s="11"/>
      <c r="C96" s="12" t="s">
        <v>10</v>
      </c>
      <c r="D96" s="380" t="str">
        <f>IF('YEAR 1'!$U$4&gt;=2,IF('YEAR 1'!D99&gt;"",'YEAR 1'!D99,""),"")</f>
        <v>visible probe with CCD and polarization optics</v>
      </c>
      <c r="E96" s="381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3"/>
      <c r="R96" s="3"/>
      <c r="S96" s="246"/>
      <c r="T96" s="3"/>
      <c r="U96" s="251">
        <f>'YEAR 1'!U99+S96</f>
        <v>60523</v>
      </c>
      <c r="V96" s="72"/>
    </row>
    <row r="97" spans="1:23" s="59" customFormat="1" ht="6" customHeight="1" thickBot="1" thickTop="1">
      <c r="A97" s="45"/>
      <c r="B97" s="55"/>
      <c r="C97" s="56"/>
      <c r="D97" s="229"/>
      <c r="E97" s="229"/>
      <c r="F97" s="229"/>
      <c r="G97" s="229"/>
      <c r="H97" s="229"/>
      <c r="I97" s="230"/>
      <c r="J97" s="230"/>
      <c r="K97" s="230"/>
      <c r="L97" s="230"/>
      <c r="M97" s="230"/>
      <c r="N97" s="230"/>
      <c r="O97" s="230"/>
      <c r="P97" s="230"/>
      <c r="Q97" s="230"/>
      <c r="R97" s="45"/>
      <c r="S97" s="234"/>
      <c r="T97" s="45"/>
      <c r="U97" s="252"/>
      <c r="V97" s="89"/>
      <c r="W97" s="62"/>
    </row>
    <row r="98" spans="1:22" ht="24" customHeight="1" thickBot="1" thickTop="1">
      <c r="A98" s="3"/>
      <c r="B98" s="11"/>
      <c r="C98" s="12" t="s">
        <v>11</v>
      </c>
      <c r="D98" s="380">
        <f>IF('YEAR 1'!$U$4&gt;=2,IF('YEAR 1'!D101&gt;"",'YEAR 1'!D101,""),"")</f>
      </c>
      <c r="E98" s="381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3"/>
      <c r="R98" s="3"/>
      <c r="S98" s="246">
        <f>IF('YEAR 1'!$U$4&gt;=2,'YEAR 1'!S101,0)</f>
        <v>0</v>
      </c>
      <c r="T98" s="3"/>
      <c r="U98" s="251">
        <f>'YEAR 1'!U101+S98</f>
        <v>0</v>
      </c>
      <c r="V98" s="72"/>
    </row>
    <row r="99" spans="1:23" s="59" customFormat="1" ht="6" customHeight="1" thickBot="1" thickTop="1">
      <c r="A99" s="45"/>
      <c r="B99" s="55"/>
      <c r="C99" s="56"/>
      <c r="D99" s="229"/>
      <c r="E99" s="229"/>
      <c r="F99" s="229"/>
      <c r="G99" s="229"/>
      <c r="H99" s="229"/>
      <c r="I99" s="230"/>
      <c r="J99" s="230"/>
      <c r="K99" s="230"/>
      <c r="L99" s="230"/>
      <c r="M99" s="230"/>
      <c r="N99" s="230"/>
      <c r="O99" s="230"/>
      <c r="P99" s="230"/>
      <c r="Q99" s="230"/>
      <c r="R99" s="45"/>
      <c r="S99" s="235"/>
      <c r="T99" s="45"/>
      <c r="U99" s="252"/>
      <c r="V99" s="89"/>
      <c r="W99" s="62"/>
    </row>
    <row r="100" spans="1:22" ht="24" customHeight="1" thickBot="1" thickTop="1">
      <c r="A100" s="3"/>
      <c r="B100" s="11"/>
      <c r="C100" s="12" t="s">
        <v>12</v>
      </c>
      <c r="D100" s="380">
        <f>IF('YEAR 1'!$U$4&gt;=2,IF('YEAR 1'!D103&gt;"",'YEAR 1'!D103,""),"")</f>
      </c>
      <c r="E100" s="381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383"/>
      <c r="R100" s="3"/>
      <c r="S100" s="246">
        <f>IF('YEAR 1'!$U$4&gt;=2,'YEAR 1'!S103,0)</f>
        <v>0</v>
      </c>
      <c r="T100" s="3"/>
      <c r="U100" s="251">
        <f>'YEAR 1'!U103+S100</f>
        <v>0</v>
      </c>
      <c r="V100" s="72"/>
    </row>
    <row r="101" spans="1:23" s="59" customFormat="1" ht="6" customHeight="1" thickBot="1" thickTop="1">
      <c r="A101" s="45"/>
      <c r="B101" s="55"/>
      <c r="C101" s="56"/>
      <c r="D101" s="229"/>
      <c r="E101" s="229"/>
      <c r="F101" s="229"/>
      <c r="G101" s="229"/>
      <c r="H101" s="229"/>
      <c r="I101" s="230"/>
      <c r="J101" s="230"/>
      <c r="K101" s="230"/>
      <c r="L101" s="230"/>
      <c r="M101" s="230"/>
      <c r="N101" s="230"/>
      <c r="O101" s="230"/>
      <c r="P101" s="230"/>
      <c r="Q101" s="230"/>
      <c r="R101" s="45"/>
      <c r="S101" s="234"/>
      <c r="T101" s="45"/>
      <c r="U101" s="252"/>
      <c r="V101" s="89"/>
      <c r="W101" s="62"/>
    </row>
    <row r="102" spans="1:22" ht="24" customHeight="1" thickBot="1" thickTop="1">
      <c r="A102" s="3"/>
      <c r="B102" s="11"/>
      <c r="C102" s="12" t="s">
        <v>13</v>
      </c>
      <c r="D102" s="380">
        <f>IF('YEAR 1'!$U$4&gt;=2,IF('YEAR 1'!D105&gt;"",'YEAR 1'!D105,""),"")</f>
      </c>
      <c r="E102" s="381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3"/>
      <c r="R102" s="3"/>
      <c r="S102" s="246">
        <f>IF('YEAR 1'!$U$4&gt;=2,'YEAR 1'!S105,0)</f>
        <v>0</v>
      </c>
      <c r="T102" s="3"/>
      <c r="U102" s="251">
        <f>'YEAR 1'!U105+S102</f>
        <v>0</v>
      </c>
      <c r="V102" s="72"/>
    </row>
    <row r="103" spans="1:23" s="59" customFormat="1" ht="6" customHeight="1" thickBot="1" thickTop="1">
      <c r="A103" s="45"/>
      <c r="B103" s="55"/>
      <c r="C103" s="56"/>
      <c r="D103" s="229"/>
      <c r="E103" s="229"/>
      <c r="F103" s="229"/>
      <c r="G103" s="229"/>
      <c r="H103" s="229"/>
      <c r="I103" s="230"/>
      <c r="J103" s="230"/>
      <c r="K103" s="230"/>
      <c r="L103" s="230"/>
      <c r="M103" s="230"/>
      <c r="N103" s="230"/>
      <c r="O103" s="230"/>
      <c r="P103" s="230"/>
      <c r="Q103" s="230"/>
      <c r="R103" s="45"/>
      <c r="S103" s="234"/>
      <c r="T103" s="45"/>
      <c r="U103" s="252"/>
      <c r="V103" s="89"/>
      <c r="W103" s="62"/>
    </row>
    <row r="104" spans="1:22" ht="24" customHeight="1" thickBot="1" thickTop="1">
      <c r="A104" s="3"/>
      <c r="B104" s="11"/>
      <c r="C104" s="12" t="s">
        <v>14</v>
      </c>
      <c r="D104" s="380">
        <f>IF('YEAR 1'!$U$4&gt;=2,IF('YEAR 1'!D107&gt;"",'YEAR 1'!D107,""),"")</f>
      </c>
      <c r="E104" s="381"/>
      <c r="F104" s="382"/>
      <c r="G104" s="382"/>
      <c r="H104" s="382"/>
      <c r="I104" s="382"/>
      <c r="J104" s="382"/>
      <c r="K104" s="382"/>
      <c r="L104" s="382"/>
      <c r="M104" s="382"/>
      <c r="N104" s="382"/>
      <c r="O104" s="382"/>
      <c r="P104" s="382"/>
      <c r="Q104" s="383"/>
      <c r="R104" s="3"/>
      <c r="S104" s="246">
        <f>IF('YEAR 1'!$U$4&gt;=2,'YEAR 1'!S107,0)</f>
        <v>0</v>
      </c>
      <c r="T104" s="3"/>
      <c r="U104" s="251">
        <f>'YEAR 1'!U107+S104</f>
        <v>0</v>
      </c>
      <c r="V104" s="72"/>
    </row>
    <row r="105" spans="1:23" s="59" customFormat="1" ht="5.25" customHeight="1" thickBot="1" thickTop="1">
      <c r="A105" s="45"/>
      <c r="B105" s="55"/>
      <c r="C105" s="56"/>
      <c r="D105" s="229"/>
      <c r="E105" s="229"/>
      <c r="F105" s="229"/>
      <c r="G105" s="229"/>
      <c r="H105" s="229"/>
      <c r="I105" s="230"/>
      <c r="J105" s="230"/>
      <c r="K105" s="230"/>
      <c r="L105" s="230"/>
      <c r="M105" s="230"/>
      <c r="N105" s="230"/>
      <c r="O105" s="230"/>
      <c r="P105" s="230"/>
      <c r="Q105" s="230"/>
      <c r="R105" s="45"/>
      <c r="S105" s="234"/>
      <c r="T105" s="45"/>
      <c r="U105" s="252"/>
      <c r="V105" s="89"/>
      <c r="W105" s="62"/>
    </row>
    <row r="106" spans="1:22" ht="24" customHeight="1" thickBot="1" thickTop="1">
      <c r="A106" s="3"/>
      <c r="B106" s="11"/>
      <c r="C106" s="12" t="s">
        <v>15</v>
      </c>
      <c r="D106" s="380">
        <f>IF('YEAR 1'!$U$4&gt;=2,IF('YEAR 1'!D109&gt;"",'YEAR 1'!D109,""),"")</f>
      </c>
      <c r="E106" s="381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3"/>
      <c r="R106" s="3"/>
      <c r="S106" s="246">
        <f>IF('YEAR 1'!$U$4&gt;=2,'YEAR 1'!S109,0)</f>
        <v>0</v>
      </c>
      <c r="T106" s="3"/>
      <c r="U106" s="251">
        <f>'YEAR 1'!U109+S106</f>
        <v>0</v>
      </c>
      <c r="V106" s="72"/>
    </row>
    <row r="107" spans="1:23" s="59" customFormat="1" ht="5.25" customHeight="1" thickBot="1" thickTop="1">
      <c r="A107" s="45"/>
      <c r="B107" s="55"/>
      <c r="C107" s="56"/>
      <c r="D107" s="229"/>
      <c r="E107" s="229"/>
      <c r="F107" s="229"/>
      <c r="G107" s="229"/>
      <c r="H107" s="229"/>
      <c r="I107" s="230"/>
      <c r="J107" s="230"/>
      <c r="K107" s="230"/>
      <c r="L107" s="230"/>
      <c r="M107" s="230"/>
      <c r="N107" s="230"/>
      <c r="O107" s="230"/>
      <c r="P107" s="230"/>
      <c r="Q107" s="230"/>
      <c r="R107" s="45"/>
      <c r="S107" s="234"/>
      <c r="T107" s="45"/>
      <c r="U107" s="252"/>
      <c r="V107" s="89"/>
      <c r="W107" s="62"/>
    </row>
    <row r="108" spans="1:22" ht="24" customHeight="1" thickBot="1" thickTop="1">
      <c r="A108" s="3"/>
      <c r="B108" s="11"/>
      <c r="C108" s="12" t="s">
        <v>16</v>
      </c>
      <c r="D108" s="380">
        <f>IF('YEAR 1'!$U$4&gt;=2,IF('YEAR 1'!D111&gt;"",'YEAR 1'!D111,""),"")</f>
      </c>
      <c r="E108" s="381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3"/>
      <c r="R108" s="3"/>
      <c r="S108" s="246">
        <f>IF('YEAR 1'!$U$4&gt;=2,'YEAR 1'!S111,0)</f>
        <v>0</v>
      </c>
      <c r="T108" s="3"/>
      <c r="U108" s="251">
        <f>'YEAR 1'!U111+S108</f>
        <v>0</v>
      </c>
      <c r="V108" s="72"/>
    </row>
    <row r="109" spans="1:23" s="59" customFormat="1" ht="6" customHeight="1" thickBot="1" thickTop="1">
      <c r="A109" s="45"/>
      <c r="B109" s="55"/>
      <c r="C109" s="56"/>
      <c r="D109" s="229"/>
      <c r="E109" s="229"/>
      <c r="F109" s="229"/>
      <c r="G109" s="229"/>
      <c r="H109" s="229"/>
      <c r="I109" s="230"/>
      <c r="J109" s="230"/>
      <c r="K109" s="230"/>
      <c r="L109" s="230"/>
      <c r="M109" s="230"/>
      <c r="N109" s="230"/>
      <c r="O109" s="230"/>
      <c r="P109" s="230"/>
      <c r="Q109" s="230"/>
      <c r="R109" s="45"/>
      <c r="S109" s="234"/>
      <c r="T109" s="45"/>
      <c r="U109" s="255"/>
      <c r="V109" s="89"/>
      <c r="W109" s="62"/>
    </row>
    <row r="110" spans="1:22" ht="24" customHeight="1" thickBot="1" thickTop="1">
      <c r="A110" s="3"/>
      <c r="B110" s="11"/>
      <c r="C110" s="12" t="s">
        <v>17</v>
      </c>
      <c r="D110" s="380">
        <f>IF('YEAR 1'!$U$4&gt;=2,IF('YEAR 1'!D113&gt;"",'YEAR 1'!D113,""),"")</f>
      </c>
      <c r="E110" s="381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3"/>
      <c r="R110" s="3"/>
      <c r="S110" s="246">
        <f>IF('YEAR 1'!$U$4&gt;=2,'YEAR 1'!S113,0)</f>
        <v>0</v>
      </c>
      <c r="T110" s="3"/>
      <c r="U110" s="251">
        <f>'YEAR 1'!U113+S110</f>
        <v>0</v>
      </c>
      <c r="V110" s="72"/>
    </row>
    <row r="111" spans="1:23" s="59" customFormat="1" ht="6" customHeight="1" thickBot="1" thickTop="1">
      <c r="A111" s="45"/>
      <c r="B111" s="55"/>
      <c r="C111" s="56"/>
      <c r="D111" s="229"/>
      <c r="E111" s="229"/>
      <c r="F111" s="229"/>
      <c r="G111" s="229"/>
      <c r="H111" s="229"/>
      <c r="I111" s="230"/>
      <c r="J111" s="230"/>
      <c r="K111" s="230"/>
      <c r="L111" s="230"/>
      <c r="M111" s="230"/>
      <c r="N111" s="230"/>
      <c r="O111" s="230"/>
      <c r="P111" s="230"/>
      <c r="Q111" s="230"/>
      <c r="R111" s="45"/>
      <c r="S111" s="234"/>
      <c r="T111" s="45"/>
      <c r="U111" s="252"/>
      <c r="V111" s="89"/>
      <c r="W111" s="62"/>
    </row>
    <row r="112" spans="1:22" ht="24" customHeight="1" thickBot="1" thickTop="1">
      <c r="A112" s="3"/>
      <c r="B112" s="11"/>
      <c r="C112" s="12" t="s">
        <v>18</v>
      </c>
      <c r="D112" s="380" t="s">
        <v>127</v>
      </c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6"/>
      <c r="R112" s="3"/>
      <c r="S112" s="246">
        <f>IF('YEAR 1'!$U$4&gt;=2,'YEAR 1'!S115,0)</f>
        <v>0</v>
      </c>
      <c r="T112" s="3"/>
      <c r="U112" s="251">
        <f>'YEAR 1'!U115+S112</f>
        <v>0</v>
      </c>
      <c r="V112" s="72"/>
    </row>
    <row r="113" spans="1:23" s="5" customFormat="1" ht="24" customHeight="1" thickBot="1" thickTop="1">
      <c r="A113" s="8"/>
      <c r="B113" s="64"/>
      <c r="C113" s="65"/>
      <c r="D113" s="295" t="s">
        <v>52</v>
      </c>
      <c r="E113" s="295"/>
      <c r="F113" s="295"/>
      <c r="G113" s="295"/>
      <c r="H113" s="295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>
        <f>SUM(S94:S112)</f>
        <v>0</v>
      </c>
      <c r="T113" s="17"/>
      <c r="U113" s="78">
        <f>SUM(U94:U112)</f>
        <v>115816</v>
      </c>
      <c r="V113" s="74"/>
      <c r="W113" s="53"/>
    </row>
    <row r="114" ht="8.25" customHeight="1" thickBot="1"/>
    <row r="115" spans="2:23" s="159" customFormat="1" ht="24" customHeight="1" thickBot="1">
      <c r="B115" s="173" t="s">
        <v>110</v>
      </c>
      <c r="C115" s="163"/>
      <c r="D115" s="161" t="s">
        <v>2</v>
      </c>
      <c r="E115" s="168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74"/>
      <c r="V115" s="175"/>
      <c r="W115" s="172"/>
    </row>
    <row r="116" spans="1:24" s="5" customFormat="1" ht="5.25" customHeight="1" thickBot="1">
      <c r="A116" s="8"/>
      <c r="B116" s="2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51"/>
      <c r="V116" s="71"/>
      <c r="W116" s="52"/>
      <c r="X116" s="8"/>
    </row>
    <row r="117" spans="1:24" s="5" customFormat="1" ht="26.25" customHeight="1" thickBot="1">
      <c r="A117" s="8"/>
      <c r="B117" s="29"/>
      <c r="C117" s="30"/>
      <c r="D117" s="286" t="s">
        <v>104</v>
      </c>
      <c r="E117" s="287"/>
      <c r="F117" s="287"/>
      <c r="G117" s="287"/>
      <c r="H117" s="287"/>
      <c r="I117" s="287"/>
      <c r="J117" s="287"/>
      <c r="K117" s="287"/>
      <c r="L117" s="287"/>
      <c r="M117" s="288"/>
      <c r="N117" s="85"/>
      <c r="O117" s="289" t="s">
        <v>153</v>
      </c>
      <c r="P117" s="290"/>
      <c r="Q117" s="290"/>
      <c r="R117" s="290"/>
      <c r="S117" s="291"/>
      <c r="T117" s="188"/>
      <c r="U117" s="189">
        <f>IF('YEAR 1'!$U$4&gt;=2,'YEAR 1'!U120,0)</f>
        <v>0.01</v>
      </c>
      <c r="V117" s="7"/>
      <c r="W117" s="214"/>
      <c r="X117" s="7"/>
    </row>
    <row r="118" spans="1:24" s="5" customFormat="1" ht="14.25" customHeight="1">
      <c r="A118" s="8"/>
      <c r="B118" s="29"/>
      <c r="C118" s="30"/>
      <c r="D118" s="30"/>
      <c r="E118" s="30"/>
      <c r="F118" s="30"/>
      <c r="G118" s="30"/>
      <c r="H118" s="8"/>
      <c r="I118" s="8"/>
      <c r="J118" s="8"/>
      <c r="K118" s="8"/>
      <c r="L118" s="8"/>
      <c r="M118" s="22"/>
      <c r="N118" s="8"/>
      <c r="O118" s="22"/>
      <c r="P118" s="22"/>
      <c r="Q118" s="22"/>
      <c r="R118" s="8"/>
      <c r="S118" s="8"/>
      <c r="T118" s="8"/>
      <c r="U118" s="33"/>
      <c r="V118" s="37"/>
      <c r="W118" s="34"/>
      <c r="X118" s="7"/>
    </row>
    <row r="119" spans="1:23" s="5" customFormat="1" ht="11.25" customHeight="1">
      <c r="A119" s="8"/>
      <c r="B119" s="2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22"/>
      <c r="N119" s="22"/>
      <c r="O119" s="22"/>
      <c r="P119" s="22"/>
      <c r="Q119" s="22"/>
      <c r="R119" s="8"/>
      <c r="S119" s="350"/>
      <c r="T119" s="350"/>
      <c r="U119" s="306" t="s">
        <v>149</v>
      </c>
      <c r="V119" s="71"/>
      <c r="W119" s="52"/>
    </row>
    <row r="120" spans="1:23" s="5" customFormat="1" ht="24" customHeight="1" thickBot="1">
      <c r="A120" s="8"/>
      <c r="B120" s="6"/>
      <c r="C120" s="8"/>
      <c r="D120" s="332" t="s">
        <v>47</v>
      </c>
      <c r="E120" s="332"/>
      <c r="F120" s="333"/>
      <c r="G120" s="8"/>
      <c r="H120" s="18"/>
      <c r="I120" s="8"/>
      <c r="J120" s="8"/>
      <c r="K120" s="22"/>
      <c r="L120" s="8"/>
      <c r="M120" s="10"/>
      <c r="N120" s="8"/>
      <c r="O120" s="10"/>
      <c r="P120" s="8"/>
      <c r="Q120" s="10"/>
      <c r="R120" s="10"/>
      <c r="S120" s="10" t="s">
        <v>32</v>
      </c>
      <c r="T120" s="10"/>
      <c r="U120" s="371"/>
      <c r="V120" s="71"/>
      <c r="W120" s="52"/>
    </row>
    <row r="121" spans="2:22" ht="24" customHeight="1" thickBot="1" thickTop="1">
      <c r="B121" s="11"/>
      <c r="C121" s="12" t="s">
        <v>9</v>
      </c>
      <c r="D121" s="326" t="s">
        <v>187</v>
      </c>
      <c r="E121" s="327"/>
      <c r="F121" s="328"/>
      <c r="G121" s="328"/>
      <c r="H121" s="328"/>
      <c r="I121" s="328"/>
      <c r="J121" s="328"/>
      <c r="K121" s="328"/>
      <c r="L121" s="328"/>
      <c r="M121" s="329"/>
      <c r="N121" s="3"/>
      <c r="O121" s="3"/>
      <c r="P121" s="3"/>
      <c r="Q121" s="3"/>
      <c r="R121" s="3"/>
      <c r="S121" s="90">
        <f>IF('YEAR 1'!$U$4&gt;=2,('YEAR 1'!S124*'YEAR 1'!$U$120)+'YEAR 1'!S124,0)</f>
        <v>12625</v>
      </c>
      <c r="T121" s="3"/>
      <c r="U121" s="251">
        <f>'YEAR 1'!U124+S121</f>
        <v>25125</v>
      </c>
      <c r="V121" s="72"/>
    </row>
    <row r="122" spans="2:22" ht="6" customHeight="1" thickBot="1" thickTop="1">
      <c r="B122" s="11"/>
      <c r="C122" s="1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91"/>
      <c r="V122" s="72"/>
    </row>
    <row r="123" spans="2:22" ht="24" customHeight="1" thickBot="1" thickTop="1">
      <c r="B123" s="11"/>
      <c r="C123" s="12" t="s">
        <v>10</v>
      </c>
      <c r="D123" s="326" t="s">
        <v>25</v>
      </c>
      <c r="E123" s="327"/>
      <c r="F123" s="328"/>
      <c r="G123" s="328"/>
      <c r="H123" s="328"/>
      <c r="I123" s="328"/>
      <c r="J123" s="328"/>
      <c r="K123" s="328"/>
      <c r="L123" s="328"/>
      <c r="M123" s="329"/>
      <c r="N123" s="3"/>
      <c r="O123" s="3"/>
      <c r="P123" s="3"/>
      <c r="Q123" s="3"/>
      <c r="R123" s="3"/>
      <c r="S123" s="90">
        <f>IF('YEAR 1'!$U$4&gt;=2,('YEAR 1'!S126*'YEAR 1'!$U$120)+'YEAR 1'!S126,0)</f>
        <v>0</v>
      </c>
      <c r="T123" s="3"/>
      <c r="U123" s="251">
        <f>'YEAR 1'!U126+S123</f>
        <v>0</v>
      </c>
      <c r="V123" s="72"/>
    </row>
    <row r="124" spans="2:23" s="5" customFormat="1" ht="24" customHeight="1" thickBot="1" thickTop="1">
      <c r="B124" s="64"/>
      <c r="C124" s="68"/>
      <c r="D124" s="17" t="s">
        <v>53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69"/>
      <c r="R124" s="17"/>
      <c r="S124" s="17">
        <f>SUM(S121:S123)</f>
        <v>12625</v>
      </c>
      <c r="T124" s="17"/>
      <c r="U124" s="78">
        <f>SUM(U121:U123)</f>
        <v>25125</v>
      </c>
      <c r="V124" s="74"/>
      <c r="W124" s="53"/>
    </row>
    <row r="125" ht="7.5" customHeight="1" thickBot="1"/>
    <row r="126" spans="1:23" s="159" customFormat="1" ht="24" customHeight="1" thickBot="1">
      <c r="A126" s="166"/>
      <c r="B126" s="173" t="s">
        <v>111</v>
      </c>
      <c r="C126" s="163"/>
      <c r="D126" s="301" t="s">
        <v>112</v>
      </c>
      <c r="E126" s="301"/>
      <c r="F126" s="301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76"/>
      <c r="V126" s="175"/>
      <c r="W126" s="172"/>
    </row>
    <row r="127" spans="1:24" s="5" customFormat="1" ht="5.25" customHeight="1" thickBot="1">
      <c r="A127" s="8"/>
      <c r="B127" s="29"/>
      <c r="C127" s="8"/>
      <c r="D127" s="8"/>
      <c r="E127" s="8"/>
      <c r="F127" s="8"/>
      <c r="G127" s="8"/>
      <c r="H127" s="334"/>
      <c r="I127" s="335"/>
      <c r="J127" s="335"/>
      <c r="K127" s="335"/>
      <c r="L127" s="335"/>
      <c r="M127" s="335"/>
      <c r="N127" s="335"/>
      <c r="O127" s="335"/>
      <c r="P127" s="335"/>
      <c r="Q127" s="335"/>
      <c r="R127" s="8"/>
      <c r="S127" s="8"/>
      <c r="T127" s="8"/>
      <c r="U127" s="51"/>
      <c r="V127" s="71"/>
      <c r="W127" s="52"/>
      <c r="X127" s="8"/>
    </row>
    <row r="128" spans="1:24" s="5" customFormat="1" ht="26.25" customHeight="1" thickBot="1">
      <c r="A128" s="8"/>
      <c r="B128" s="29"/>
      <c r="C128" s="30"/>
      <c r="D128" s="286" t="s">
        <v>104</v>
      </c>
      <c r="E128" s="287"/>
      <c r="F128" s="287"/>
      <c r="G128" s="287"/>
      <c r="H128" s="287"/>
      <c r="I128" s="287"/>
      <c r="J128" s="287"/>
      <c r="K128" s="287"/>
      <c r="L128" s="287"/>
      <c r="M128" s="288"/>
      <c r="N128" s="85"/>
      <c r="O128" s="289" t="s">
        <v>153</v>
      </c>
      <c r="P128" s="290"/>
      <c r="Q128" s="290"/>
      <c r="R128" s="290"/>
      <c r="S128" s="291"/>
      <c r="T128" s="188"/>
      <c r="U128" s="189">
        <f>IF('YEAR 1'!$U$4&gt;=2,'YEAR 1'!U131,0)</f>
        <v>0.02</v>
      </c>
      <c r="V128" s="7"/>
      <c r="W128" s="214"/>
      <c r="X128" s="7"/>
    </row>
    <row r="129" spans="1:24" s="5" customFormat="1" ht="14.25" customHeight="1">
      <c r="A129" s="8"/>
      <c r="B129" s="29"/>
      <c r="C129" s="30"/>
      <c r="D129" s="30"/>
      <c r="E129" s="30"/>
      <c r="F129" s="30"/>
      <c r="G129" s="30"/>
      <c r="H129" s="8"/>
      <c r="I129" s="8"/>
      <c r="J129" s="8"/>
      <c r="K129" s="8"/>
      <c r="L129" s="8"/>
      <c r="M129" s="22"/>
      <c r="N129" s="8"/>
      <c r="O129" s="22"/>
      <c r="P129" s="22"/>
      <c r="Q129" s="22"/>
      <c r="R129" s="8"/>
      <c r="S129" s="8"/>
      <c r="T129" s="8"/>
      <c r="U129" s="33"/>
      <c r="V129" s="37"/>
      <c r="W129" s="34"/>
      <c r="X129" s="7"/>
    </row>
    <row r="130" spans="1:23" s="5" customFormat="1" ht="11.25" customHeight="1">
      <c r="A130" s="8"/>
      <c r="B130" s="29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22"/>
      <c r="N130" s="22"/>
      <c r="O130" s="22"/>
      <c r="P130" s="22"/>
      <c r="Q130" s="22"/>
      <c r="R130" s="8"/>
      <c r="S130" s="350"/>
      <c r="T130" s="350"/>
      <c r="U130" s="51"/>
      <c r="V130" s="71"/>
      <c r="W130" s="52"/>
    </row>
    <row r="131" spans="1:23" s="5" customFormat="1" ht="28.5" customHeight="1" thickBot="1">
      <c r="A131" s="8"/>
      <c r="B131" s="6"/>
      <c r="C131" s="8"/>
      <c r="D131" s="332" t="s">
        <v>47</v>
      </c>
      <c r="E131" s="332"/>
      <c r="F131" s="333"/>
      <c r="G131" s="8"/>
      <c r="H131" s="18"/>
      <c r="I131" s="8"/>
      <c r="J131" s="8"/>
      <c r="K131" s="22"/>
      <c r="L131" s="8"/>
      <c r="M131" s="10"/>
      <c r="N131" s="8"/>
      <c r="O131" s="10"/>
      <c r="P131" s="330" t="s">
        <v>117</v>
      </c>
      <c r="Q131" s="323"/>
      <c r="R131" s="323"/>
      <c r="S131" s="10" t="s">
        <v>32</v>
      </c>
      <c r="T131" s="10"/>
      <c r="U131" s="254" t="s">
        <v>149</v>
      </c>
      <c r="V131" s="71"/>
      <c r="W131" s="52"/>
    </row>
    <row r="132" spans="1:22" ht="24" customHeight="1" thickBot="1" thickTop="1">
      <c r="A132" s="3"/>
      <c r="B132" s="11"/>
      <c r="C132" s="12" t="s">
        <v>9</v>
      </c>
      <c r="D132" s="326" t="s">
        <v>26</v>
      </c>
      <c r="E132" s="327"/>
      <c r="F132" s="328"/>
      <c r="G132" s="328"/>
      <c r="H132" s="328"/>
      <c r="I132" s="328"/>
      <c r="J132" s="328"/>
      <c r="K132" s="328"/>
      <c r="L132" s="328"/>
      <c r="M132" s="329"/>
      <c r="N132" s="3"/>
      <c r="O132" s="3"/>
      <c r="P132" s="3"/>
      <c r="Q132" s="232">
        <f>IF('YEAR 1'!$U$4&gt;=2,'YEAR 1'!Q135,0)</f>
        <v>2</v>
      </c>
      <c r="R132" s="3"/>
      <c r="S132" s="90">
        <f>IF('YEAR 1'!$U$4&gt;=2,('YEAR 1'!S135*'YEAR 1'!$U$131)+'YEAR 1'!S135,0)</f>
        <v>12240</v>
      </c>
      <c r="T132" s="3"/>
      <c r="U132" s="251">
        <f>'YEAR 1'!U135+S132</f>
        <v>24240</v>
      </c>
      <c r="V132" s="72"/>
    </row>
    <row r="133" spans="2:23" s="45" customFormat="1" ht="6" customHeight="1" thickBot="1" thickTop="1">
      <c r="B133" s="55"/>
      <c r="C133" s="56"/>
      <c r="D133" s="60"/>
      <c r="E133" s="60"/>
      <c r="F133" s="61"/>
      <c r="G133" s="61"/>
      <c r="H133" s="61"/>
      <c r="I133" s="61"/>
      <c r="J133" s="61"/>
      <c r="K133" s="61"/>
      <c r="L133" s="61"/>
      <c r="M133" s="61"/>
      <c r="Q133" s="242"/>
      <c r="U133" s="252"/>
      <c r="V133" s="89"/>
      <c r="W133" s="62"/>
    </row>
    <row r="134" spans="1:22" ht="24" customHeight="1" thickBot="1" thickTop="1">
      <c r="A134" s="3"/>
      <c r="B134" s="11"/>
      <c r="C134" s="12" t="s">
        <v>10</v>
      </c>
      <c r="D134" s="326" t="s">
        <v>2</v>
      </c>
      <c r="E134" s="327"/>
      <c r="F134" s="328"/>
      <c r="G134" s="328"/>
      <c r="H134" s="328"/>
      <c r="I134" s="328"/>
      <c r="J134" s="328"/>
      <c r="K134" s="328"/>
      <c r="L134" s="328"/>
      <c r="M134" s="329"/>
      <c r="N134" s="3"/>
      <c r="O134" s="3"/>
      <c r="P134" s="3"/>
      <c r="Q134" s="232">
        <f>IF('YEAR 1'!$U$4&gt;=2,'YEAR 1'!Q137,0)</f>
        <v>0</v>
      </c>
      <c r="R134" s="3"/>
      <c r="S134" s="90">
        <f>IF('YEAR 1'!$U$4&gt;=2,('YEAR 1'!S137*'YEAR 1'!$U$131)+'YEAR 1'!S137,0)</f>
        <v>0</v>
      </c>
      <c r="T134" s="3"/>
      <c r="U134" s="251">
        <f>'YEAR 1'!U137+S134</f>
        <v>0</v>
      </c>
      <c r="V134" s="72"/>
    </row>
    <row r="135" spans="2:23" s="45" customFormat="1" ht="6" customHeight="1" thickBot="1" thickTop="1">
      <c r="B135" s="55"/>
      <c r="C135" s="56"/>
      <c r="D135" s="60"/>
      <c r="E135" s="60"/>
      <c r="F135" s="61"/>
      <c r="G135" s="61"/>
      <c r="H135" s="61"/>
      <c r="I135" s="61"/>
      <c r="J135" s="61"/>
      <c r="K135" s="61"/>
      <c r="L135" s="61"/>
      <c r="M135" s="61"/>
      <c r="Q135" s="242"/>
      <c r="U135" s="252"/>
      <c r="V135" s="89"/>
      <c r="W135" s="62"/>
    </row>
    <row r="136" spans="1:22" ht="24" customHeight="1" thickBot="1" thickTop="1">
      <c r="A136" s="3"/>
      <c r="B136" s="11"/>
      <c r="C136" s="12" t="s">
        <v>11</v>
      </c>
      <c r="D136" s="326" t="s">
        <v>27</v>
      </c>
      <c r="E136" s="327"/>
      <c r="F136" s="328"/>
      <c r="G136" s="328"/>
      <c r="H136" s="328"/>
      <c r="I136" s="328"/>
      <c r="J136" s="328"/>
      <c r="K136" s="328"/>
      <c r="L136" s="328"/>
      <c r="M136" s="329"/>
      <c r="N136" s="3"/>
      <c r="O136" s="3"/>
      <c r="P136" s="3"/>
      <c r="Q136" s="232">
        <f>IF('YEAR 1'!$U$4&gt;=2,'YEAR 1'!Q139,0)</f>
        <v>0</v>
      </c>
      <c r="R136" s="3"/>
      <c r="S136" s="90">
        <f>IF('YEAR 1'!$U$4&gt;=2,('YEAR 1'!S139*'YEAR 1'!$U$131)+'YEAR 1'!S139,0)</f>
        <v>0</v>
      </c>
      <c r="T136" s="3"/>
      <c r="U136" s="251">
        <f>'YEAR 1'!U139+S136</f>
        <v>0</v>
      </c>
      <c r="V136" s="72"/>
    </row>
    <row r="137" spans="2:23" s="45" customFormat="1" ht="6" customHeight="1" thickBot="1" thickTop="1">
      <c r="B137" s="55"/>
      <c r="C137" s="56"/>
      <c r="D137" s="60"/>
      <c r="E137" s="60"/>
      <c r="F137" s="61"/>
      <c r="G137" s="61"/>
      <c r="H137" s="61"/>
      <c r="I137" s="61"/>
      <c r="J137" s="61"/>
      <c r="K137" s="61"/>
      <c r="L137" s="61"/>
      <c r="M137" s="61"/>
      <c r="Q137" s="242"/>
      <c r="U137" s="252"/>
      <c r="V137" s="89"/>
      <c r="W137" s="62"/>
    </row>
    <row r="138" spans="1:22" ht="24" customHeight="1" thickBot="1" thickTop="1">
      <c r="A138" s="3"/>
      <c r="B138" s="11"/>
      <c r="C138" s="12" t="s">
        <v>12</v>
      </c>
      <c r="D138" s="326" t="s">
        <v>3</v>
      </c>
      <c r="E138" s="327"/>
      <c r="F138" s="328"/>
      <c r="G138" s="328"/>
      <c r="H138" s="328"/>
      <c r="I138" s="328"/>
      <c r="J138" s="328"/>
      <c r="K138" s="328"/>
      <c r="L138" s="328"/>
      <c r="M138" s="329"/>
      <c r="N138" s="3"/>
      <c r="O138" s="3"/>
      <c r="P138" s="3"/>
      <c r="Q138" s="232">
        <f>IF('YEAR 1'!$U$4&gt;=2,'YEAR 1'!Q141,0)</f>
        <v>0</v>
      </c>
      <c r="R138" s="3"/>
      <c r="S138" s="90">
        <f>IF('YEAR 1'!$U$4&gt;=2,('YEAR 1'!S141*'YEAR 1'!$U$131)+'YEAR 1'!S141,0)</f>
        <v>0</v>
      </c>
      <c r="T138" s="3"/>
      <c r="U138" s="251">
        <f>'YEAR 1'!U141+S138</f>
        <v>0</v>
      </c>
      <c r="V138" s="72"/>
    </row>
    <row r="139" spans="1:23" s="5" customFormat="1" ht="24" customHeight="1" thickBot="1" thickTop="1">
      <c r="A139" s="8"/>
      <c r="B139" s="64"/>
      <c r="C139" s="17"/>
      <c r="D139" s="17" t="s">
        <v>54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>
        <f>SUM(S132:S138)</f>
        <v>12240</v>
      </c>
      <c r="T139" s="17"/>
      <c r="U139" s="78">
        <f>SUM(U132:U138)</f>
        <v>24240</v>
      </c>
      <c r="V139" s="74"/>
      <c r="W139" s="53"/>
    </row>
    <row r="140" ht="8.25" customHeight="1" thickBot="1"/>
    <row r="141" spans="1:23" s="159" customFormat="1" ht="24" customHeight="1" thickBot="1">
      <c r="A141" s="166"/>
      <c r="B141" s="173" t="s">
        <v>113</v>
      </c>
      <c r="C141" s="177"/>
      <c r="D141" s="301" t="s">
        <v>94</v>
      </c>
      <c r="E141" s="301"/>
      <c r="F141" s="301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63"/>
      <c r="U141" s="176"/>
      <c r="V141" s="178"/>
      <c r="W141" s="169"/>
    </row>
    <row r="142" spans="1:24" s="5" customFormat="1" ht="5.25" customHeight="1" thickBot="1">
      <c r="A142" s="8"/>
      <c r="B142" s="29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51"/>
      <c r="V142" s="71"/>
      <c r="W142" s="52"/>
      <c r="X142" s="8"/>
    </row>
    <row r="143" spans="1:24" s="5" customFormat="1" ht="26.25" customHeight="1" thickBot="1">
      <c r="A143" s="8"/>
      <c r="B143" s="29"/>
      <c r="C143" s="30"/>
      <c r="D143" s="286" t="s">
        <v>104</v>
      </c>
      <c r="E143" s="287"/>
      <c r="F143" s="287"/>
      <c r="G143" s="287"/>
      <c r="H143" s="287"/>
      <c r="I143" s="287"/>
      <c r="J143" s="287"/>
      <c r="K143" s="287"/>
      <c r="L143" s="287"/>
      <c r="M143" s="288"/>
      <c r="N143" s="85"/>
      <c r="O143" s="289" t="s">
        <v>153</v>
      </c>
      <c r="P143" s="290"/>
      <c r="Q143" s="290"/>
      <c r="R143" s="290"/>
      <c r="S143" s="291"/>
      <c r="T143" s="188"/>
      <c r="U143" s="189">
        <f>IF('YEAR 1'!$U$4&gt;=2,'YEAR 1'!U146,0)</f>
        <v>0.02</v>
      </c>
      <c r="V143" s="7"/>
      <c r="W143" s="214"/>
      <c r="X143" s="7"/>
    </row>
    <row r="144" spans="1:24" s="5" customFormat="1" ht="14.25" customHeight="1">
      <c r="A144" s="8"/>
      <c r="B144" s="29"/>
      <c r="C144" s="30"/>
      <c r="D144" s="30"/>
      <c r="E144" s="30"/>
      <c r="F144" s="30"/>
      <c r="G144" s="30"/>
      <c r="H144" s="8"/>
      <c r="I144" s="8"/>
      <c r="J144" s="8"/>
      <c r="K144" s="8"/>
      <c r="L144" s="8"/>
      <c r="M144" s="22"/>
      <c r="N144" s="8"/>
      <c r="O144" s="22"/>
      <c r="P144" s="22"/>
      <c r="Q144" s="22"/>
      <c r="R144" s="8"/>
      <c r="S144" s="8"/>
      <c r="T144" s="8"/>
      <c r="U144" s="33"/>
      <c r="V144" s="37"/>
      <c r="W144" s="34"/>
      <c r="X144" s="7"/>
    </row>
    <row r="145" spans="1:23" s="5" customFormat="1" ht="11.25" customHeight="1">
      <c r="A145" s="8"/>
      <c r="B145" s="2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22"/>
      <c r="N145" s="22"/>
      <c r="O145" s="22"/>
      <c r="P145" s="22"/>
      <c r="Q145" s="22"/>
      <c r="R145" s="8"/>
      <c r="S145" s="350"/>
      <c r="T145" s="350"/>
      <c r="U145" s="378" t="s">
        <v>149</v>
      </c>
      <c r="V145" s="71"/>
      <c r="W145" s="52"/>
    </row>
    <row r="146" spans="1:23" s="5" customFormat="1" ht="24" customHeight="1" thickBot="1">
      <c r="A146" s="8"/>
      <c r="B146" s="6"/>
      <c r="C146" s="8"/>
      <c r="D146" s="332" t="s">
        <v>47</v>
      </c>
      <c r="E146" s="332"/>
      <c r="F146" s="333"/>
      <c r="G146" s="8"/>
      <c r="H146" s="18"/>
      <c r="I146" s="8"/>
      <c r="J146" s="8"/>
      <c r="K146" s="22"/>
      <c r="L146" s="8"/>
      <c r="M146" s="10"/>
      <c r="N146" s="8"/>
      <c r="O146" s="10"/>
      <c r="P146" s="8"/>
      <c r="Q146" s="10"/>
      <c r="R146" s="10"/>
      <c r="S146" s="10" t="s">
        <v>32</v>
      </c>
      <c r="T146" s="10"/>
      <c r="U146" s="379"/>
      <c r="V146" s="71"/>
      <c r="W146" s="52"/>
    </row>
    <row r="147" spans="1:22" ht="24" customHeight="1" thickBot="1" thickTop="1">
      <c r="A147" s="3"/>
      <c r="B147" s="11"/>
      <c r="C147" s="12" t="s">
        <v>9</v>
      </c>
      <c r="D147" s="326" t="s">
        <v>28</v>
      </c>
      <c r="E147" s="327"/>
      <c r="F147" s="328"/>
      <c r="G147" s="328"/>
      <c r="H147" s="328"/>
      <c r="I147" s="328"/>
      <c r="J147" s="328"/>
      <c r="K147" s="328"/>
      <c r="L147" s="328"/>
      <c r="M147" s="329"/>
      <c r="N147" s="3"/>
      <c r="O147" s="3"/>
      <c r="P147" s="3"/>
      <c r="Q147" s="3"/>
      <c r="R147" s="3"/>
      <c r="S147" s="90">
        <f>IF('YEAR 1'!$U$4&gt;=2,('YEAR 1'!S150*'YEAR 1'!$U$146)+'YEAR 1'!S150,0)</f>
        <v>5100</v>
      </c>
      <c r="T147" s="3"/>
      <c r="U147" s="251">
        <f>'YEAR 1'!U150+S147</f>
        <v>10100</v>
      </c>
      <c r="V147" s="72"/>
    </row>
    <row r="148" spans="1:22" ht="6" customHeight="1" thickBot="1" thickTop="1">
      <c r="A148" s="3"/>
      <c r="B148" s="11"/>
      <c r="C148" s="1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91"/>
      <c r="V148" s="72"/>
    </row>
    <row r="149" spans="1:22" ht="24" customHeight="1" thickBot="1" thickTop="1">
      <c r="A149" s="3"/>
      <c r="B149" s="11"/>
      <c r="C149" s="12" t="s">
        <v>10</v>
      </c>
      <c r="D149" s="326" t="s">
        <v>29</v>
      </c>
      <c r="E149" s="327"/>
      <c r="F149" s="328"/>
      <c r="G149" s="328"/>
      <c r="H149" s="328"/>
      <c r="I149" s="328"/>
      <c r="J149" s="328"/>
      <c r="K149" s="328"/>
      <c r="L149" s="328"/>
      <c r="M149" s="329"/>
      <c r="N149" s="3"/>
      <c r="O149" s="3"/>
      <c r="P149" s="3"/>
      <c r="Q149" s="3"/>
      <c r="R149" s="3"/>
      <c r="S149" s="90">
        <v>4000</v>
      </c>
      <c r="T149" s="3"/>
      <c r="U149" s="251">
        <f>'YEAR 1'!U152+S149</f>
        <v>4000</v>
      </c>
      <c r="V149" s="72"/>
    </row>
    <row r="150" spans="1:22" ht="6" customHeight="1" thickBot="1" thickTop="1">
      <c r="A150" s="3"/>
      <c r="B150" s="11"/>
      <c r="C150" s="1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91"/>
      <c r="V150" s="72"/>
    </row>
    <row r="151" spans="1:22" ht="24" customHeight="1" thickBot="1" thickTop="1">
      <c r="A151" s="3"/>
      <c r="B151" s="11"/>
      <c r="C151" s="12" t="s">
        <v>11</v>
      </c>
      <c r="D151" s="326" t="s">
        <v>30</v>
      </c>
      <c r="E151" s="327"/>
      <c r="F151" s="328"/>
      <c r="G151" s="328"/>
      <c r="H151" s="328"/>
      <c r="I151" s="328"/>
      <c r="J151" s="328"/>
      <c r="K151" s="328"/>
      <c r="L151" s="328"/>
      <c r="M151" s="329"/>
      <c r="N151" s="3"/>
      <c r="O151" s="3"/>
      <c r="P151" s="3"/>
      <c r="Q151" s="3"/>
      <c r="R151" s="3"/>
      <c r="S151" s="90">
        <f>IF('YEAR 1'!$U$4&gt;=2,('YEAR 1'!S154*'YEAR 1'!$U$146)+'YEAR 1'!S154,0)</f>
        <v>0</v>
      </c>
      <c r="T151" s="3"/>
      <c r="U151" s="251">
        <f>'YEAR 1'!U154+S151</f>
        <v>0</v>
      </c>
      <c r="V151" s="72"/>
    </row>
    <row r="152" spans="1:22" ht="6" customHeight="1" thickBot="1" thickTop="1">
      <c r="A152" s="3"/>
      <c r="B152" s="11"/>
      <c r="C152" s="1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91"/>
      <c r="V152" s="72"/>
    </row>
    <row r="153" spans="1:22" ht="24" customHeight="1" thickBot="1" thickTop="1">
      <c r="A153" s="3"/>
      <c r="B153" s="11"/>
      <c r="C153" s="12" t="s">
        <v>12</v>
      </c>
      <c r="D153" s="326" t="s">
        <v>31</v>
      </c>
      <c r="E153" s="327"/>
      <c r="F153" s="328"/>
      <c r="G153" s="328"/>
      <c r="H153" s="328"/>
      <c r="I153" s="328"/>
      <c r="J153" s="328"/>
      <c r="K153" s="328"/>
      <c r="L153" s="328"/>
      <c r="M153" s="329"/>
      <c r="N153" s="3"/>
      <c r="O153" s="3"/>
      <c r="P153" s="3"/>
      <c r="Q153" s="3"/>
      <c r="R153" s="3"/>
      <c r="S153" s="90">
        <f>IF('YEAR 1'!$U$4&gt;=2,('YEAR 1'!S156*'YEAR 1'!$U$146)+'YEAR 1'!S156,0)</f>
        <v>0</v>
      </c>
      <c r="T153" s="3"/>
      <c r="U153" s="251">
        <f>'YEAR 1'!U156+S153</f>
        <v>0</v>
      </c>
      <c r="V153" s="72"/>
    </row>
    <row r="154" spans="1:22" ht="6" customHeight="1" thickBot="1" thickTop="1">
      <c r="A154" s="3"/>
      <c r="B154" s="11"/>
      <c r="C154" s="1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91"/>
      <c r="V154" s="72"/>
    </row>
    <row r="155" spans="1:22" ht="24" customHeight="1" thickBot="1" thickTop="1">
      <c r="A155" s="3"/>
      <c r="B155" s="11"/>
      <c r="C155" s="12" t="s">
        <v>13</v>
      </c>
      <c r="D155" s="326" t="s">
        <v>34</v>
      </c>
      <c r="E155" s="327"/>
      <c r="F155" s="328"/>
      <c r="G155" s="328"/>
      <c r="H155" s="328"/>
      <c r="I155" s="328"/>
      <c r="J155" s="328"/>
      <c r="K155" s="328"/>
      <c r="L155" s="328"/>
      <c r="M155" s="329"/>
      <c r="N155" s="3"/>
      <c r="O155" s="3"/>
      <c r="P155" s="3"/>
      <c r="Q155" s="3"/>
      <c r="R155" s="3"/>
      <c r="S155" s="90">
        <f>IF('YEAR 1'!$U$4&gt;=2,('YEAR 1'!S158*'YEAR 1'!$U$146)+'YEAR 1'!S158,0)+16000*0.03</f>
        <v>16800</v>
      </c>
      <c r="T155" s="3"/>
      <c r="U155" s="251">
        <f>'YEAR 1'!U158+S155</f>
        <v>32800</v>
      </c>
      <c r="V155" s="72"/>
    </row>
    <row r="156" spans="1:22" ht="6" customHeight="1" thickBot="1" thickTop="1">
      <c r="A156" s="3"/>
      <c r="B156" s="11"/>
      <c r="C156" s="1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91"/>
      <c r="V156" s="72"/>
    </row>
    <row r="157" spans="1:22" ht="24" customHeight="1" thickBot="1" thickTop="1">
      <c r="A157" s="3"/>
      <c r="B157" s="11"/>
      <c r="C157" s="12" t="s">
        <v>14</v>
      </c>
      <c r="D157" s="326" t="s">
        <v>48</v>
      </c>
      <c r="E157" s="327"/>
      <c r="F157" s="328"/>
      <c r="G157" s="328"/>
      <c r="H157" s="328"/>
      <c r="I157" s="328"/>
      <c r="J157" s="328"/>
      <c r="K157" s="328"/>
      <c r="L157" s="328"/>
      <c r="M157" s="329"/>
      <c r="N157" s="3"/>
      <c r="O157" s="3"/>
      <c r="P157" s="3"/>
      <c r="Q157" s="3"/>
      <c r="R157" s="3"/>
      <c r="S157" s="90">
        <f>IF('YEAR 1'!$U$4&gt;=2,('YEAR 1'!S160*'YEAR 1'!$U$146)+'YEAR 1'!S160,0)</f>
        <v>263160</v>
      </c>
      <c r="T157" s="3"/>
      <c r="U157" s="251">
        <f>'YEAR 1'!U160+S157</f>
        <v>521160</v>
      </c>
      <c r="V157" s="72"/>
    </row>
    <row r="158" spans="1:22" ht="6" customHeight="1" thickBot="1" thickTop="1">
      <c r="A158" s="3"/>
      <c r="B158" s="11"/>
      <c r="C158" s="56"/>
      <c r="D158" s="60"/>
      <c r="E158" s="60"/>
      <c r="F158" s="61"/>
      <c r="G158" s="61"/>
      <c r="H158" s="61"/>
      <c r="I158" s="61"/>
      <c r="J158" s="61"/>
      <c r="K158" s="61"/>
      <c r="L158" s="61"/>
      <c r="M158" s="61"/>
      <c r="N158" s="45"/>
      <c r="O158" s="45"/>
      <c r="P158" s="45"/>
      <c r="Q158" s="45"/>
      <c r="R158" s="45"/>
      <c r="S158" s="60"/>
      <c r="T158" s="45"/>
      <c r="U158" s="191"/>
      <c r="V158" s="72"/>
    </row>
    <row r="159" spans="1:22" ht="24" customHeight="1" thickBot="1" thickTop="1">
      <c r="A159" s="3"/>
      <c r="B159" s="11"/>
      <c r="C159" s="12" t="s">
        <v>15</v>
      </c>
      <c r="D159" s="326" t="s">
        <v>3</v>
      </c>
      <c r="E159" s="327"/>
      <c r="F159" s="328"/>
      <c r="G159" s="328"/>
      <c r="H159" s="328"/>
      <c r="I159" s="328"/>
      <c r="J159" s="328"/>
      <c r="K159" s="328"/>
      <c r="L159" s="328"/>
      <c r="M159" s="329"/>
      <c r="N159" s="3"/>
      <c r="O159" s="3"/>
      <c r="P159" s="3"/>
      <c r="Q159" s="3"/>
      <c r="R159" s="3"/>
      <c r="S159" s="90">
        <f>IF('YEAR 1'!$U$4&gt;=2,('YEAR 1'!S162*'YEAR 1'!$U$146)+'YEAR 1'!S162,0)</f>
        <v>30600</v>
      </c>
      <c r="T159" s="3"/>
      <c r="U159" s="251">
        <f>'YEAR 1'!U162+S159</f>
        <v>60600</v>
      </c>
      <c r="V159" s="72"/>
    </row>
    <row r="160" spans="1:23" s="5" customFormat="1" ht="24" customHeight="1" thickBot="1" thickTop="1">
      <c r="A160" s="8"/>
      <c r="B160" s="64"/>
      <c r="C160" s="17"/>
      <c r="D160" s="8" t="s">
        <v>55</v>
      </c>
      <c r="E160" s="8"/>
      <c r="F160" s="8"/>
      <c r="G160" s="8"/>
      <c r="H160" s="8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>
        <f>+SUM(S147:S159)</f>
        <v>319660</v>
      </c>
      <c r="T160" s="17"/>
      <c r="U160" s="78">
        <f>+SUM(U147:U159)</f>
        <v>628660</v>
      </c>
      <c r="V160" s="74"/>
      <c r="W160" s="53"/>
    </row>
    <row r="161" spans="2:23" s="179" customFormat="1" ht="24" customHeight="1">
      <c r="B161" s="180" t="s">
        <v>120</v>
      </c>
      <c r="C161" s="180"/>
      <c r="D161" s="365" t="s">
        <v>121</v>
      </c>
      <c r="E161" s="365"/>
      <c r="F161" s="365"/>
      <c r="G161" s="365"/>
      <c r="H161" s="365"/>
      <c r="S161" s="179">
        <f>S90+S113+S124+S139+S160</f>
        <v>535540.6244</v>
      </c>
      <c r="U161" s="179">
        <f>U90+U113+U124+U139+U160</f>
        <v>1172126.8444</v>
      </c>
      <c r="V161" s="181"/>
      <c r="W161" s="182"/>
    </row>
    <row r="162" spans="1:24" ht="15" customHeight="1" thickBot="1">
      <c r="A162" s="3"/>
      <c r="B162" s="3"/>
      <c r="C162" s="3"/>
      <c r="D162" s="8"/>
      <c r="E162" s="8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63"/>
      <c r="V162" s="35"/>
      <c r="X162" s="3"/>
    </row>
    <row r="163" spans="1:23" s="179" customFormat="1" ht="24" customHeight="1" thickBot="1">
      <c r="A163" s="184"/>
      <c r="B163" s="173" t="s">
        <v>118</v>
      </c>
      <c r="C163" s="167"/>
      <c r="D163" s="301" t="s">
        <v>119</v>
      </c>
      <c r="E163" s="301"/>
      <c r="F163" s="301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85"/>
      <c r="V163" s="186"/>
      <c r="W163" s="182"/>
    </row>
    <row r="164" spans="1:24" s="5" customFormat="1" ht="5.25" customHeight="1">
      <c r="A164" s="8"/>
      <c r="B164" s="29"/>
      <c r="C164" s="30"/>
      <c r="D164" s="30"/>
      <c r="E164" s="30"/>
      <c r="F164" s="30"/>
      <c r="G164" s="30"/>
      <c r="H164" s="8"/>
      <c r="I164" s="8"/>
      <c r="J164" s="8"/>
      <c r="K164" s="8"/>
      <c r="L164" s="8"/>
      <c r="M164" s="22"/>
      <c r="N164" s="8"/>
      <c r="O164" s="22"/>
      <c r="P164" s="22"/>
      <c r="Q164" s="22"/>
      <c r="R164" s="8"/>
      <c r="S164" s="8"/>
      <c r="T164" s="8"/>
      <c r="U164" s="33"/>
      <c r="V164" s="37"/>
      <c r="W164" s="34"/>
      <c r="X164" s="7"/>
    </row>
    <row r="165" spans="1:23" s="5" customFormat="1" ht="11.25" customHeight="1">
      <c r="A165" s="8"/>
      <c r="B165" s="29"/>
      <c r="C165" s="8"/>
      <c r="D165" s="205"/>
      <c r="E165" s="205"/>
      <c r="F165" s="8"/>
      <c r="G165" s="8"/>
      <c r="H165" s="8"/>
      <c r="I165" s="8"/>
      <c r="J165" s="8"/>
      <c r="K165" s="8"/>
      <c r="L165" s="8"/>
      <c r="M165" s="22"/>
      <c r="N165" s="22"/>
      <c r="O165" s="22"/>
      <c r="P165" s="22"/>
      <c r="Q165" s="22"/>
      <c r="R165" s="8"/>
      <c r="S165" s="350"/>
      <c r="T165" s="350"/>
      <c r="U165" s="51"/>
      <c r="V165" s="71"/>
      <c r="W165" s="52"/>
    </row>
    <row r="166" spans="1:23" s="5" customFormat="1" ht="27" customHeight="1" thickBot="1">
      <c r="A166" s="8"/>
      <c r="B166" s="6"/>
      <c r="C166" s="8"/>
      <c r="D166" s="332" t="s">
        <v>185</v>
      </c>
      <c r="E166" s="298"/>
      <c r="F166" s="298"/>
      <c r="G166" s="298"/>
      <c r="H166" s="298"/>
      <c r="I166" s="58"/>
      <c r="J166" s="8"/>
      <c r="K166" s="215"/>
      <c r="L166" s="86"/>
      <c r="M166" s="22" t="s">
        <v>33</v>
      </c>
      <c r="N166" s="86"/>
      <c r="O166" s="353" t="s">
        <v>151</v>
      </c>
      <c r="P166" s="354"/>
      <c r="Q166" s="354"/>
      <c r="R166" s="10"/>
      <c r="S166" s="10" t="s">
        <v>32</v>
      </c>
      <c r="T166" s="10"/>
      <c r="U166" s="254" t="s">
        <v>149</v>
      </c>
      <c r="V166" s="71"/>
      <c r="W166" s="52"/>
    </row>
    <row r="167" spans="1:22" ht="24" customHeight="1" thickBot="1" thickTop="1">
      <c r="A167" s="3"/>
      <c r="B167" s="11"/>
      <c r="C167" s="12" t="s">
        <v>9</v>
      </c>
      <c r="D167" s="292" t="str">
        <f>IF('YEAR 1'!$U$4&gt;=2,IF('YEAR 1'!D170&gt;"",'YEAR 1'!D170,""),"")</f>
        <v>MTDC-KSU</v>
      </c>
      <c r="E167" s="351"/>
      <c r="F167" s="352"/>
      <c r="G167" s="244"/>
      <c r="H167" s="360"/>
      <c r="I167" s="360"/>
      <c r="J167" s="93"/>
      <c r="K167" s="244"/>
      <c r="L167" s="245"/>
      <c r="M167" s="247">
        <f>IF('YEAR 1'!$U$4&gt;=2,'YEAR 1'!M170,0)</f>
        <v>0.52</v>
      </c>
      <c r="N167" s="224"/>
      <c r="O167" s="292">
        <f>+S161-(S113+S139+S155+S157)</f>
        <v>243340.62439999997</v>
      </c>
      <c r="P167" s="359"/>
      <c r="Q167" s="352"/>
      <c r="R167" s="21"/>
      <c r="S167" s="90">
        <f>M167*O167</f>
        <v>126537.124688</v>
      </c>
      <c r="T167" s="93"/>
      <c r="U167" s="251">
        <f>'YEAR 1'!U170+S167</f>
        <v>248617.639088</v>
      </c>
      <c r="V167" s="72"/>
    </row>
    <row r="168" spans="1:22" ht="6" customHeight="1" thickBot="1" thickTop="1">
      <c r="A168" s="3"/>
      <c r="B168" s="11"/>
      <c r="C168" s="12"/>
      <c r="D168" s="20"/>
      <c r="E168" s="57"/>
      <c r="F168" s="225"/>
      <c r="G168" s="230"/>
      <c r="H168" s="229"/>
      <c r="I168" s="229"/>
      <c r="J168" s="93"/>
      <c r="K168" s="245"/>
      <c r="L168" s="245"/>
      <c r="M168" s="248"/>
      <c r="N168" s="224"/>
      <c r="O168" s="224"/>
      <c r="P168" s="224"/>
      <c r="Q168" s="224"/>
      <c r="R168" s="21"/>
      <c r="S168" s="190"/>
      <c r="T168" s="93"/>
      <c r="U168" s="191"/>
      <c r="V168" s="72"/>
    </row>
    <row r="169" spans="1:22" ht="24" customHeight="1" thickBot="1" thickTop="1">
      <c r="A169" s="3"/>
      <c r="B169" s="11"/>
      <c r="C169" s="12" t="s">
        <v>10</v>
      </c>
      <c r="D169" s="292" t="str">
        <f>IF('YEAR 1'!$U$4&gt;=2,IF('YEAR 1'!D172&gt;"",'YEAR 1'!D172,""),"")</f>
        <v>$25,000 times 1 sub</v>
      </c>
      <c r="E169" s="351"/>
      <c r="F169" s="352"/>
      <c r="G169" s="244"/>
      <c r="H169" s="360"/>
      <c r="I169" s="360"/>
      <c r="J169" s="93"/>
      <c r="K169" s="244"/>
      <c r="L169" s="245"/>
      <c r="M169" s="247">
        <f>IF('YEAR 1'!$U$4&gt;=2,'YEAR 1'!M172,0)</f>
        <v>0.52</v>
      </c>
      <c r="N169" s="45"/>
      <c r="O169" s="292"/>
      <c r="P169" s="359"/>
      <c r="Q169" s="352"/>
      <c r="R169" s="3"/>
      <c r="S169" s="90">
        <f>M169*O169</f>
        <v>0</v>
      </c>
      <c r="T169" s="93"/>
      <c r="U169" s="251">
        <f>'YEAR 1'!U172+S169</f>
        <v>13000</v>
      </c>
      <c r="V169" s="72"/>
    </row>
    <row r="170" spans="1:22" ht="6" customHeight="1" thickBot="1" thickTop="1">
      <c r="A170" s="3"/>
      <c r="B170" s="11"/>
      <c r="C170" s="12"/>
      <c r="D170" s="20"/>
      <c r="E170" s="57"/>
      <c r="F170" s="225"/>
      <c r="G170" s="230"/>
      <c r="H170" s="229"/>
      <c r="I170" s="229"/>
      <c r="J170" s="93"/>
      <c r="K170" s="245"/>
      <c r="L170" s="245"/>
      <c r="M170" s="249"/>
      <c r="N170" s="45"/>
      <c r="O170" s="45"/>
      <c r="P170" s="45"/>
      <c r="Q170" s="45"/>
      <c r="R170" s="3"/>
      <c r="S170" s="93"/>
      <c r="T170" s="93"/>
      <c r="U170" s="191"/>
      <c r="V170" s="72"/>
    </row>
    <row r="171" spans="1:22" ht="24" customHeight="1" thickBot="1" thickTop="1">
      <c r="A171" s="3"/>
      <c r="B171" s="11"/>
      <c r="C171" s="12" t="s">
        <v>11</v>
      </c>
      <c r="D171" s="292">
        <f>IF('YEAR 1'!$U$4&gt;=2,IF('YEAR 1'!D174&gt;"",'YEAR 1'!D174,""),"")</f>
      </c>
      <c r="E171" s="351"/>
      <c r="F171" s="352"/>
      <c r="G171" s="244"/>
      <c r="H171" s="360"/>
      <c r="I171" s="360"/>
      <c r="J171" s="93"/>
      <c r="K171" s="244"/>
      <c r="L171" s="245"/>
      <c r="M171" s="247">
        <f>IF('YEAR 1'!$U$4&gt;=2,'YEAR 1'!M174,0)</f>
        <v>0</v>
      </c>
      <c r="N171" s="45"/>
      <c r="O171" s="292"/>
      <c r="P171" s="359"/>
      <c r="Q171" s="352"/>
      <c r="R171" s="3"/>
      <c r="S171" s="90">
        <f>M171*O171</f>
        <v>0</v>
      </c>
      <c r="T171" s="93"/>
      <c r="U171" s="251">
        <f>'YEAR 1'!U174+S171</f>
        <v>0</v>
      </c>
      <c r="V171" s="72"/>
    </row>
    <row r="172" spans="1:22" ht="6" customHeight="1" thickBot="1" thickTop="1">
      <c r="A172" s="3"/>
      <c r="B172" s="11"/>
      <c r="C172" s="12"/>
      <c r="D172" s="20"/>
      <c r="E172" s="57"/>
      <c r="F172" s="225"/>
      <c r="G172" s="230"/>
      <c r="H172" s="229"/>
      <c r="I172" s="229"/>
      <c r="J172" s="93"/>
      <c r="K172" s="245"/>
      <c r="L172" s="245"/>
      <c r="M172" s="249"/>
      <c r="N172" s="45"/>
      <c r="O172" s="45"/>
      <c r="P172" s="45"/>
      <c r="Q172" s="45"/>
      <c r="R172" s="3"/>
      <c r="S172" s="93"/>
      <c r="T172" s="93"/>
      <c r="U172" s="191"/>
      <c r="V172" s="72"/>
    </row>
    <row r="173" spans="1:22" ht="24" customHeight="1" thickBot="1" thickTop="1">
      <c r="A173" s="3"/>
      <c r="B173" s="11"/>
      <c r="C173" s="12" t="s">
        <v>12</v>
      </c>
      <c r="D173" s="292">
        <f>IF('YEAR 1'!$U$4&gt;=2,IF('YEAR 1'!D176&gt;"",'YEAR 1'!D176,""),"")</f>
      </c>
      <c r="E173" s="351"/>
      <c r="F173" s="352"/>
      <c r="G173" s="244"/>
      <c r="H173" s="360"/>
      <c r="I173" s="360"/>
      <c r="J173" s="93"/>
      <c r="K173" s="244"/>
      <c r="L173" s="245"/>
      <c r="M173" s="247">
        <f>IF('YEAR 1'!$U$4&gt;=2,'YEAR 1'!M176,0)</f>
        <v>0</v>
      </c>
      <c r="N173" s="45"/>
      <c r="O173" s="292"/>
      <c r="P173" s="359"/>
      <c r="Q173" s="352"/>
      <c r="R173" s="3"/>
      <c r="S173" s="90">
        <f>M173*O173</f>
        <v>0</v>
      </c>
      <c r="T173" s="93"/>
      <c r="U173" s="251">
        <f>'YEAR 1'!U176+S173</f>
        <v>0</v>
      </c>
      <c r="V173" s="72"/>
    </row>
    <row r="174" spans="1:22" ht="24" customHeight="1" thickBot="1" thickTop="1">
      <c r="A174" s="3"/>
      <c r="B174" s="14"/>
      <c r="C174" s="4"/>
      <c r="D174" s="17" t="s">
        <v>56</v>
      </c>
      <c r="E174" s="17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7">
        <f>SUM(S167:S173)</f>
        <v>126537.124688</v>
      </c>
      <c r="T174" s="17"/>
      <c r="U174" s="78">
        <f>SUM(U167:U173)</f>
        <v>261617.639088</v>
      </c>
      <c r="V174" s="73"/>
    </row>
    <row r="175" spans="2:23" s="159" customFormat="1" ht="24" customHeight="1">
      <c r="B175" s="159" t="s">
        <v>122</v>
      </c>
      <c r="D175" s="358" t="s">
        <v>162</v>
      </c>
      <c r="E175" s="358"/>
      <c r="F175" s="358"/>
      <c r="G175" s="358"/>
      <c r="H175" s="358"/>
      <c r="S175" s="159">
        <f>S161+S174</f>
        <v>662077.7490879999</v>
      </c>
      <c r="U175" s="159">
        <f>U161+U174</f>
        <v>1433744.483488</v>
      </c>
      <c r="V175" s="183"/>
      <c r="W175" s="169"/>
    </row>
    <row r="176" ht="15.75" customHeight="1" thickBot="1"/>
    <row r="177" spans="2:23" s="179" customFormat="1" ht="24" customHeight="1" thickBot="1">
      <c r="B177" s="173" t="s">
        <v>123</v>
      </c>
      <c r="C177" s="167"/>
      <c r="D177" s="301" t="s">
        <v>124</v>
      </c>
      <c r="E177" s="301"/>
      <c r="F177" s="301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87"/>
      <c r="V177" s="186"/>
      <c r="W177" s="182"/>
    </row>
    <row r="178" spans="2:22" ht="6" customHeight="1">
      <c r="B178" s="2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63"/>
      <c r="V178" s="72"/>
    </row>
    <row r="179" spans="2:23" ht="24" customHeight="1">
      <c r="B179" s="11"/>
      <c r="C179" s="3"/>
      <c r="D179" s="3"/>
      <c r="E179" s="3"/>
      <c r="F179" s="10" t="s">
        <v>35</v>
      </c>
      <c r="G179" s="3"/>
      <c r="H179" s="8" t="s">
        <v>38</v>
      </c>
      <c r="I179" s="8"/>
      <c r="J179" s="8"/>
      <c r="L179" s="8"/>
      <c r="M179" s="20"/>
      <c r="N179" s="20"/>
      <c r="O179" s="20"/>
      <c r="P179" s="20"/>
      <c r="Q179" s="20"/>
      <c r="R179" s="20"/>
      <c r="S179" s="20"/>
      <c r="T179" s="3"/>
      <c r="U179" s="52"/>
      <c r="V179" s="71"/>
      <c r="W179" s="52"/>
    </row>
    <row r="180" spans="2:22" ht="24" customHeight="1">
      <c r="B180" s="11"/>
      <c r="C180" s="3"/>
      <c r="D180" s="23" t="s">
        <v>37</v>
      </c>
      <c r="E180" s="23"/>
      <c r="F180" s="233">
        <f>IF('YEAR 1'!$U$4&gt;=2,'YEAR 1'!F183,0)</f>
        <v>0</v>
      </c>
      <c r="G180" s="23"/>
      <c r="H180" s="380">
        <f>IF('YEAR 1'!$U$4&gt;=2,IF('YEAR 1'!H183&gt;"",'YEAR 1'!H183,""),"")</f>
      </c>
      <c r="I180" s="381"/>
      <c r="J180" s="382"/>
      <c r="K180" s="382"/>
      <c r="L180" s="382"/>
      <c r="M180" s="382"/>
      <c r="N180" s="382"/>
      <c r="O180" s="382"/>
      <c r="P180" s="382"/>
      <c r="Q180" s="382"/>
      <c r="R180" s="382"/>
      <c r="S180" s="382"/>
      <c r="T180" s="382"/>
      <c r="U180" s="383"/>
      <c r="V180" s="72"/>
    </row>
    <row r="181" spans="2:22" ht="11.25" customHeight="1" thickBot="1">
      <c r="B181" s="14"/>
      <c r="C181" s="4"/>
      <c r="D181" s="4"/>
      <c r="E181" s="4"/>
      <c r="F181" s="17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36"/>
      <c r="V181" s="73"/>
    </row>
  </sheetData>
  <sheetProtection sheet="1" objects="1" scenarios="1"/>
  <mergeCells count="151">
    <mergeCell ref="D93:F93"/>
    <mergeCell ref="H173:I173"/>
    <mergeCell ref="D153:M153"/>
    <mergeCell ref="O143:S143"/>
    <mergeCell ref="D171:F171"/>
    <mergeCell ref="D173:F173"/>
    <mergeCell ref="O166:Q166"/>
    <mergeCell ref="D166:H166"/>
    <mergeCell ref="D149:M149"/>
    <mergeCell ref="D108:Q108"/>
    <mergeCell ref="H64:S64"/>
    <mergeCell ref="U8:V8"/>
    <mergeCell ref="F6:U6"/>
    <mergeCell ref="U92:U93"/>
    <mergeCell ref="U119:U120"/>
    <mergeCell ref="D16:F16"/>
    <mergeCell ref="D20:F20"/>
    <mergeCell ref="H30:I30"/>
    <mergeCell ref="D30:F30"/>
    <mergeCell ref="D37:M37"/>
    <mergeCell ref="D55:G55"/>
    <mergeCell ref="D117:M117"/>
    <mergeCell ref="D112:Q112"/>
    <mergeCell ref="O117:S117"/>
    <mergeCell ref="D100:Q100"/>
    <mergeCell ref="D57:F57"/>
    <mergeCell ref="D59:G59"/>
    <mergeCell ref="C67:D67"/>
    <mergeCell ref="B64:C64"/>
    <mergeCell ref="D110:Q110"/>
    <mergeCell ref="D138:M138"/>
    <mergeCell ref="D136:M136"/>
    <mergeCell ref="D147:M147"/>
    <mergeCell ref="D132:M132"/>
    <mergeCell ref="D123:M123"/>
    <mergeCell ref="D121:M121"/>
    <mergeCell ref="D126:F126"/>
    <mergeCell ref="D134:M134"/>
    <mergeCell ref="D141:F141"/>
    <mergeCell ref="D113:H113"/>
    <mergeCell ref="D120:F120"/>
    <mergeCell ref="H127:Q127"/>
    <mergeCell ref="D131:F131"/>
    <mergeCell ref="D128:M128"/>
    <mergeCell ref="O128:S128"/>
    <mergeCell ref="S119:T119"/>
    <mergeCell ref="D94:Q94"/>
    <mergeCell ref="D96:Q96"/>
    <mergeCell ref="D98:Q98"/>
    <mergeCell ref="U91:V91"/>
    <mergeCell ref="U12:U13"/>
    <mergeCell ref="H18:I18"/>
    <mergeCell ref="H20:I20"/>
    <mergeCell ref="H26:I26"/>
    <mergeCell ref="H28:I28"/>
    <mergeCell ref="D33:H33"/>
    <mergeCell ref="D72:H72"/>
    <mergeCell ref="D74:H74"/>
    <mergeCell ref="D76:H76"/>
    <mergeCell ref="O70:Q70"/>
    <mergeCell ref="O72:Q72"/>
    <mergeCell ref="O74:Q74"/>
    <mergeCell ref="U35:V35"/>
    <mergeCell ref="D35:K35"/>
    <mergeCell ref="H22:I22"/>
    <mergeCell ref="H16:I16"/>
    <mergeCell ref="F32:Q32"/>
    <mergeCell ref="O11:O13"/>
    <mergeCell ref="S12:T12"/>
    <mergeCell ref="D24:F24"/>
    <mergeCell ref="D26:F26"/>
    <mergeCell ref="D28:F28"/>
    <mergeCell ref="H24:I24"/>
    <mergeCell ref="D41:F41"/>
    <mergeCell ref="D47:F47"/>
    <mergeCell ref="D43:H43"/>
    <mergeCell ref="S47:T47"/>
    <mergeCell ref="S66:T66"/>
    <mergeCell ref="D64:F64"/>
    <mergeCell ref="O37:S37"/>
    <mergeCell ref="D51:F51"/>
    <mergeCell ref="D53:G53"/>
    <mergeCell ref="D91:M91"/>
    <mergeCell ref="H167:I167"/>
    <mergeCell ref="H169:I169"/>
    <mergeCell ref="C48:D48"/>
    <mergeCell ref="O76:Q76"/>
    <mergeCell ref="D61:G61"/>
    <mergeCell ref="D49:G49"/>
    <mergeCell ref="D146:F146"/>
    <mergeCell ref="D155:M155"/>
    <mergeCell ref="D151:M151"/>
    <mergeCell ref="H180:U180"/>
    <mergeCell ref="D175:H175"/>
    <mergeCell ref="D177:F177"/>
    <mergeCell ref="H171:I171"/>
    <mergeCell ref="O173:Q173"/>
    <mergeCell ref="O167:Q167"/>
    <mergeCell ref="O169:Q169"/>
    <mergeCell ref="D167:F167"/>
    <mergeCell ref="D169:F169"/>
    <mergeCell ref="O171:Q171"/>
    <mergeCell ref="U145:U146"/>
    <mergeCell ref="D102:Q102"/>
    <mergeCell ref="D104:Q104"/>
    <mergeCell ref="D106:Q106"/>
    <mergeCell ref="O10:S10"/>
    <mergeCell ref="S165:T165"/>
    <mergeCell ref="D163:F163"/>
    <mergeCell ref="D159:M159"/>
    <mergeCell ref="D143:M143"/>
    <mergeCell ref="D161:H161"/>
    <mergeCell ref="D157:M157"/>
    <mergeCell ref="H14:I14"/>
    <mergeCell ref="D13:F13"/>
    <mergeCell ref="D10:M10"/>
    <mergeCell ref="Q11:Q13"/>
    <mergeCell ref="O67:Q67"/>
    <mergeCell ref="D68:H68"/>
    <mergeCell ref="D70:H70"/>
    <mergeCell ref="O68:Q68"/>
    <mergeCell ref="D84:H84"/>
    <mergeCell ref="B1:U1"/>
    <mergeCell ref="S145:T145"/>
    <mergeCell ref="S130:T130"/>
    <mergeCell ref="P131:R131"/>
    <mergeCell ref="D39:F39"/>
    <mergeCell ref="M11:M13"/>
    <mergeCell ref="D45:H45"/>
    <mergeCell ref="B2:T2"/>
    <mergeCell ref="M4:S4"/>
    <mergeCell ref="H4:L4"/>
    <mergeCell ref="A7:Q7"/>
    <mergeCell ref="C4:F4"/>
    <mergeCell ref="C40:D40"/>
    <mergeCell ref="D34:F34"/>
    <mergeCell ref="D22:F22"/>
    <mergeCell ref="O82:Q82"/>
    <mergeCell ref="O78:Q78"/>
    <mergeCell ref="C6:D6"/>
    <mergeCell ref="D14:F14"/>
    <mergeCell ref="D18:F18"/>
    <mergeCell ref="D86:H86"/>
    <mergeCell ref="D88:H88"/>
    <mergeCell ref="D78:H78"/>
    <mergeCell ref="O86:Q86"/>
    <mergeCell ref="O88:Q88"/>
    <mergeCell ref="D80:H80"/>
    <mergeCell ref="D82:H82"/>
    <mergeCell ref="O80:Q80"/>
    <mergeCell ref="O84:Q84"/>
  </mergeCells>
  <printOptions/>
  <pageMargins left="0.15" right="0.15" top="0.15" bottom="0.15" header="0.25" footer="0.25"/>
  <pageSetup horizontalDpi="600" verticalDpi="600" orientation="portrait" scale="65" r:id="rId2"/>
  <headerFooter alignWithMargins="0">
    <oddFooter>&amp;R&amp;P of &amp;N</oddFooter>
  </headerFooter>
  <rowBreaks count="2" manualBreakCount="2">
    <brk id="62" max="21" man="1"/>
    <brk id="124" max="21" man="1"/>
  </rowBreaks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1"/>
  <sheetViews>
    <sheetView showGridLines="0" zoomScale="70" zoomScaleNormal="70" zoomScalePageLayoutView="0" workbookViewId="0" topLeftCell="A63">
      <selection activeCell="S156" sqref="S156"/>
    </sheetView>
  </sheetViews>
  <sheetFormatPr defaultColWidth="9.140625" defaultRowHeight="24" customHeight="1"/>
  <cols>
    <col min="1" max="1" width="1.1484375" style="1" customWidth="1"/>
    <col min="2" max="2" width="4.7109375" style="1" customWidth="1"/>
    <col min="3" max="3" width="4.00390625" style="1" customWidth="1"/>
    <col min="4" max="4" width="17.7109375" style="1" customWidth="1"/>
    <col min="5" max="5" width="0.5625" style="1" customWidth="1"/>
    <col min="6" max="6" width="17.28125" style="1" customWidth="1"/>
    <col min="7" max="7" width="0.85546875" style="1" customWidth="1"/>
    <col min="8" max="8" width="20.8515625" style="1" customWidth="1"/>
    <col min="9" max="9" width="0.9921875" style="1" customWidth="1"/>
    <col min="10" max="10" width="0.85546875" style="1" customWidth="1"/>
    <col min="11" max="11" width="17.421875" style="1" customWidth="1"/>
    <col min="12" max="12" width="0.85546875" style="1" customWidth="1"/>
    <col min="13" max="13" width="12.7109375" style="1" customWidth="1"/>
    <col min="14" max="14" width="0.71875" style="1" customWidth="1"/>
    <col min="15" max="15" width="12.7109375" style="1" customWidth="1"/>
    <col min="16" max="16" width="0.85546875" style="1" customWidth="1"/>
    <col min="17" max="17" width="12.7109375" style="1" customWidth="1"/>
    <col min="18" max="18" width="0.85546875" style="1" customWidth="1"/>
    <col min="19" max="19" width="16.28125" style="1" customWidth="1"/>
    <col min="20" max="20" width="0.85546875" style="1" customWidth="1"/>
    <col min="21" max="21" width="16.28125" style="35" customWidth="1"/>
    <col min="22" max="22" width="1.1484375" style="31" customWidth="1"/>
    <col min="23" max="23" width="16.28125" style="35" customWidth="1"/>
    <col min="24" max="16384" width="9.140625" style="1" customWidth="1"/>
  </cols>
  <sheetData>
    <row r="1" spans="2:21" ht="24" customHeight="1">
      <c r="B1" s="361" t="s">
        <v>142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23"/>
    </row>
    <row r="2" spans="2:20" ht="17.25" customHeight="1">
      <c r="B2" s="361" t="s">
        <v>160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</row>
    <row r="3" ht="4.5" customHeight="1"/>
    <row r="4" spans="2:23" ht="15.75" customHeight="1">
      <c r="B4" s="98"/>
      <c r="C4" s="308" t="s">
        <v>59</v>
      </c>
      <c r="D4" s="308"/>
      <c r="E4" s="308"/>
      <c r="F4" s="308"/>
      <c r="G4" s="98"/>
      <c r="H4" s="372" t="str">
        <f>IF('YEAR 1'!$U$4&gt;=3,IF('YEAR 1'!H4&gt;"",'YEAR 1'!H4,""),"")</f>
        <v>John Doe</v>
      </c>
      <c r="I4" s="373"/>
      <c r="J4" s="373"/>
      <c r="K4" s="376"/>
      <c r="L4" s="377"/>
      <c r="M4" s="312"/>
      <c r="N4" s="313"/>
      <c r="O4" s="313"/>
      <c r="P4" s="313"/>
      <c r="Q4" s="313"/>
      <c r="R4" s="313"/>
      <c r="S4" s="313"/>
      <c r="T4" s="230"/>
      <c r="U4" s="250"/>
      <c r="V4" s="253"/>
      <c r="W4" s="191"/>
    </row>
    <row r="5" spans="2:20" ht="11.25" customHeight="1">
      <c r="B5" s="98"/>
      <c r="D5" s="98"/>
      <c r="E5" s="98"/>
      <c r="F5" s="100"/>
      <c r="G5" s="98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99"/>
    </row>
    <row r="6" spans="2:23" ht="15.75" customHeight="1">
      <c r="B6" s="98"/>
      <c r="C6" s="308" t="s">
        <v>60</v>
      </c>
      <c r="D6" s="308"/>
      <c r="E6" s="203"/>
      <c r="F6" s="387">
        <f>IF('YEAR 1'!$U$4&gt;=3,IF('YEAR 1'!F6&gt;"",'YEAR 1'!F6,""),"")</f>
      </c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9"/>
      <c r="V6" s="32"/>
      <c r="W6" s="52"/>
    </row>
    <row r="7" spans="1:19" ht="15.75" customHeight="1" thickBo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"/>
      <c r="S7" s="2"/>
    </row>
    <row r="8" spans="2:24" s="159" customFormat="1" ht="24" customHeight="1" thickBot="1">
      <c r="B8" s="160"/>
      <c r="C8" s="161" t="s">
        <v>68</v>
      </c>
      <c r="D8" s="161" t="s">
        <v>4</v>
      </c>
      <c r="E8" s="162"/>
      <c r="F8" s="161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299"/>
      <c r="V8" s="300"/>
      <c r="W8" s="164"/>
      <c r="X8" s="165"/>
    </row>
    <row r="9" spans="2:24" s="5" customFormat="1" ht="5.25" customHeight="1" thickBot="1">
      <c r="B9" s="29"/>
      <c r="C9" s="30"/>
      <c r="D9" s="30"/>
      <c r="E9" s="30"/>
      <c r="F9" s="30"/>
      <c r="G9" s="3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3"/>
      <c r="V9" s="37"/>
      <c r="W9" s="34"/>
      <c r="X9" s="7"/>
    </row>
    <row r="10" spans="2:23" s="5" customFormat="1" ht="26.25" customHeight="1" thickBot="1">
      <c r="B10" s="29"/>
      <c r="C10" s="30"/>
      <c r="D10" s="286" t="s">
        <v>104</v>
      </c>
      <c r="E10" s="287"/>
      <c r="F10" s="287"/>
      <c r="G10" s="287"/>
      <c r="H10" s="287"/>
      <c r="I10" s="287"/>
      <c r="J10" s="287"/>
      <c r="K10" s="287"/>
      <c r="L10" s="287"/>
      <c r="M10" s="288"/>
      <c r="N10" s="85"/>
      <c r="O10" s="289" t="s">
        <v>159</v>
      </c>
      <c r="P10" s="390"/>
      <c r="Q10" s="390"/>
      <c r="R10" s="390"/>
      <c r="S10" s="391"/>
      <c r="T10" s="188"/>
      <c r="U10" s="189">
        <f>IF('YEAR 1'!$U$4&gt;=3,'YEAR 2'!U10,0)</f>
        <v>0.02</v>
      </c>
      <c r="V10" s="7"/>
      <c r="W10" s="6"/>
    </row>
    <row r="11" spans="2:24" s="5" customFormat="1" ht="11.25" customHeight="1">
      <c r="B11" s="29"/>
      <c r="C11" s="30"/>
      <c r="D11" s="83"/>
      <c r="E11" s="83"/>
      <c r="F11" s="83"/>
      <c r="G11" s="83"/>
      <c r="H11" s="84"/>
      <c r="I11" s="85"/>
      <c r="J11" s="85"/>
      <c r="K11" s="85"/>
      <c r="L11" s="85"/>
      <c r="M11" s="362" t="s">
        <v>145</v>
      </c>
      <c r="N11" s="85"/>
      <c r="O11" s="362" t="s">
        <v>146</v>
      </c>
      <c r="P11" s="85"/>
      <c r="Q11" s="362" t="s">
        <v>147</v>
      </c>
      <c r="R11" s="86"/>
      <c r="S11" s="87"/>
      <c r="T11" s="88"/>
      <c r="U11" s="87"/>
      <c r="V11" s="37"/>
      <c r="W11" s="34"/>
      <c r="X11" s="7"/>
    </row>
    <row r="12" spans="2:24" s="5" customFormat="1" ht="14.25" customHeight="1">
      <c r="B12" s="29"/>
      <c r="C12" s="30"/>
      <c r="D12" s="30"/>
      <c r="E12" s="30"/>
      <c r="F12" s="30"/>
      <c r="G12" s="30"/>
      <c r="H12" s="8"/>
      <c r="I12" s="8"/>
      <c r="J12" s="8"/>
      <c r="K12" s="8"/>
      <c r="L12" s="8"/>
      <c r="M12" s="363"/>
      <c r="N12" s="8"/>
      <c r="O12" s="363"/>
      <c r="P12" s="22"/>
      <c r="Q12" s="363"/>
      <c r="R12" s="8"/>
      <c r="S12" s="350"/>
      <c r="T12" s="350"/>
      <c r="U12" s="306" t="s">
        <v>149</v>
      </c>
      <c r="V12" s="37"/>
      <c r="W12" s="34"/>
      <c r="X12" s="7"/>
    </row>
    <row r="13" spans="2:23" s="5" customFormat="1" ht="13.5" customHeight="1" thickBot="1">
      <c r="B13" s="6"/>
      <c r="C13" s="8"/>
      <c r="D13" s="342" t="s">
        <v>0</v>
      </c>
      <c r="E13" s="342"/>
      <c r="F13" s="342"/>
      <c r="G13" s="9"/>
      <c r="H13" s="8" t="s">
        <v>126</v>
      </c>
      <c r="I13" s="10"/>
      <c r="J13" s="10"/>
      <c r="K13" s="10" t="s">
        <v>19</v>
      </c>
      <c r="L13" s="10"/>
      <c r="M13" s="364"/>
      <c r="N13" s="10"/>
      <c r="O13" s="364"/>
      <c r="P13" s="8"/>
      <c r="Q13" s="364"/>
      <c r="R13" s="10"/>
      <c r="S13" s="10" t="s">
        <v>170</v>
      </c>
      <c r="T13" s="19"/>
      <c r="U13" s="307"/>
      <c r="V13" s="71"/>
      <c r="W13" s="52"/>
    </row>
    <row r="14" spans="2:22" ht="24" customHeight="1" thickBot="1" thickTop="1">
      <c r="B14" s="11"/>
      <c r="C14" s="12" t="s">
        <v>9</v>
      </c>
      <c r="D14" s="372" t="str">
        <f>IF('YEAR 1'!$U$4&gt;=3,IF('YEAR 1'!D16&gt;"",'YEAR 1'!D16,""),"")</f>
        <v>John Doe</v>
      </c>
      <c r="E14" s="373"/>
      <c r="F14" s="374"/>
      <c r="G14" s="226"/>
      <c r="H14" s="372" t="str">
        <f>IF('YEAR 1'!$U$4&gt;=3,IF('YEAR 1'!H16&gt;"",'YEAR 1'!H16,""),"")</f>
        <v>Principal Investigator</v>
      </c>
      <c r="I14" s="374"/>
      <c r="J14" s="24"/>
      <c r="K14" s="90">
        <f>IF('YEAR 1'!$U$4&gt;=3,('YEAR 2'!K14*'YEAR 2'!$U$10)+'YEAR 2'!K14,0)</f>
        <v>9926.4564</v>
      </c>
      <c r="L14" s="24"/>
      <c r="M14" s="91">
        <f>IF('YEAR 1'!$U$4&gt;=3,'YEAR 2'!M14,0)</f>
        <v>0</v>
      </c>
      <c r="N14" s="38"/>
      <c r="O14" s="91">
        <f>IF('YEAR 1'!$U$4&gt;=3,'YEAR 2'!O14,0)</f>
        <v>0</v>
      </c>
      <c r="P14" s="39"/>
      <c r="Q14" s="91">
        <f>IF('YEAR 1'!$U$4&gt;=3,'YEAR 2'!Q14,0)</f>
        <v>2</v>
      </c>
      <c r="R14" s="24"/>
      <c r="S14" s="90">
        <f>K14*(M14+O14+Q14)</f>
        <v>19852.9128</v>
      </c>
      <c r="T14" s="24"/>
      <c r="U14" s="251">
        <f>'YEAR 2'!U14+S14</f>
        <v>58398.5528</v>
      </c>
      <c r="V14" s="72"/>
    </row>
    <row r="15" spans="2:22" ht="4.5" customHeight="1" thickBot="1" thickTop="1">
      <c r="B15" s="25"/>
      <c r="C15" s="26"/>
      <c r="D15" s="227"/>
      <c r="E15" s="227"/>
      <c r="F15" s="227"/>
      <c r="G15" s="228"/>
      <c r="H15" s="227"/>
      <c r="I15" s="227"/>
      <c r="J15" s="24"/>
      <c r="K15" s="27"/>
      <c r="L15" s="24"/>
      <c r="M15" s="40"/>
      <c r="N15" s="38"/>
      <c r="O15" s="40"/>
      <c r="P15" s="38"/>
      <c r="Q15" s="38"/>
      <c r="R15" s="24"/>
      <c r="S15" s="24"/>
      <c r="T15" s="24"/>
      <c r="U15" s="191"/>
      <c r="V15" s="72"/>
    </row>
    <row r="16" spans="2:22" ht="24" customHeight="1" thickBot="1" thickTop="1">
      <c r="B16" s="11"/>
      <c r="C16" s="12" t="s">
        <v>10</v>
      </c>
      <c r="D16" s="372" t="str">
        <f>IF('YEAR 1'!$U$4&gt;=3,IF('YEAR 1'!D18&gt;"",'YEAR 1'!D18,""),"")</f>
        <v>James Brown</v>
      </c>
      <c r="E16" s="373"/>
      <c r="F16" s="374"/>
      <c r="G16" s="226"/>
      <c r="H16" s="372" t="str">
        <f>IF('YEAR 1'!$U$4&gt;=3,IF('YEAR 1'!H18&gt;"",'YEAR 1'!H18,""),"")</f>
        <v>Co-Principle Investigator</v>
      </c>
      <c r="I16" s="374"/>
      <c r="J16" s="24"/>
      <c r="K16" s="90">
        <f>IF('YEAR 1'!$U$4&gt;=3,('YEAR 2'!K16*'YEAR 2'!$U$10)+'YEAR 2'!K16,0)</f>
        <v>10508.04</v>
      </c>
      <c r="L16" s="24"/>
      <c r="M16" s="91">
        <f>IF('YEAR 1'!$U$4&gt;=3,'YEAR 2'!M16,0)</f>
        <v>0</v>
      </c>
      <c r="N16" s="38"/>
      <c r="O16" s="91">
        <f>IF('YEAR 1'!$U$4&gt;=3,'YEAR 2'!O16,0)</f>
        <v>0</v>
      </c>
      <c r="P16" s="41"/>
      <c r="Q16" s="91">
        <f>IF('YEAR 1'!$U$4&gt;=3,'YEAR 2'!Q16,0)</f>
        <v>1</v>
      </c>
      <c r="R16" s="24"/>
      <c r="S16" s="90">
        <f>K16*(M16+O16+Q16)</f>
        <v>10508.04</v>
      </c>
      <c r="T16" s="24"/>
      <c r="U16" s="251">
        <f>'YEAR 2'!U16+S16</f>
        <v>30910.04</v>
      </c>
      <c r="V16" s="72"/>
    </row>
    <row r="17" spans="2:22" ht="4.5" customHeight="1" thickBot="1" thickTop="1">
      <c r="B17" s="25"/>
      <c r="C17" s="26"/>
      <c r="D17" s="227"/>
      <c r="E17" s="227"/>
      <c r="F17" s="227"/>
      <c r="G17" s="228"/>
      <c r="H17" s="227"/>
      <c r="I17" s="227"/>
      <c r="J17" s="24"/>
      <c r="K17" s="27"/>
      <c r="L17" s="24"/>
      <c r="M17" s="42"/>
      <c r="N17" s="38"/>
      <c r="O17" s="40"/>
      <c r="P17" s="38"/>
      <c r="Q17" s="38"/>
      <c r="R17" s="24"/>
      <c r="S17" s="24"/>
      <c r="T17" s="24"/>
      <c r="U17" s="191"/>
      <c r="V17" s="72"/>
    </row>
    <row r="18" spans="2:22" ht="24" customHeight="1" thickBot="1" thickTop="1">
      <c r="B18" s="11"/>
      <c r="C18" s="12" t="s">
        <v>11</v>
      </c>
      <c r="D18" s="372" t="str">
        <f>IF('YEAR 1'!$U$4&gt;=3,IF('YEAR 1'!D20&gt;"",'YEAR 1'!D20,""),"")</f>
        <v>Linda Stone</v>
      </c>
      <c r="E18" s="373"/>
      <c r="F18" s="374"/>
      <c r="G18" s="226"/>
      <c r="H18" s="372" t="str">
        <f>IF('YEAR 1'!$U$4&gt;=3,IF('YEAR 1'!H20&gt;"",'YEAR 1'!H20,""),"")</f>
        <v>C0_Principle Investigator</v>
      </c>
      <c r="I18" s="374"/>
      <c r="J18" s="24"/>
      <c r="K18" s="90">
        <f>IF('YEAR 1'!$U$4&gt;=3,('YEAR 2'!K18*'YEAR 2'!$U$10)+'YEAR 2'!K18,0)</f>
        <v>11964.6</v>
      </c>
      <c r="L18" s="24"/>
      <c r="M18" s="91">
        <f>IF('YEAR 1'!$U$4&gt;=3,'YEAR 2'!M18,0)</f>
        <v>0</v>
      </c>
      <c r="N18" s="38"/>
      <c r="O18" s="91">
        <f>IF('YEAR 1'!$U$4&gt;=3,'YEAR 2'!O18,0)</f>
        <v>0</v>
      </c>
      <c r="P18" s="41"/>
      <c r="Q18" s="91">
        <f>IF('YEAR 1'!$U$4&gt;=3,'YEAR 2'!Q18,0)</f>
        <v>1</v>
      </c>
      <c r="R18" s="24"/>
      <c r="S18" s="90">
        <f>K18*(M18+O18+Q18)</f>
        <v>11964.6</v>
      </c>
      <c r="T18" s="24"/>
      <c r="U18" s="251">
        <f>'YEAR 2'!U18+S18</f>
        <v>35194.6</v>
      </c>
      <c r="V18" s="72"/>
    </row>
    <row r="19" spans="2:22" ht="4.5" customHeight="1" thickBot="1" thickTop="1">
      <c r="B19" s="25"/>
      <c r="C19" s="26"/>
      <c r="D19" s="227"/>
      <c r="E19" s="227"/>
      <c r="F19" s="227"/>
      <c r="G19" s="228"/>
      <c r="H19" s="227"/>
      <c r="I19" s="227"/>
      <c r="J19" s="24"/>
      <c r="K19" s="27"/>
      <c r="L19" s="24"/>
      <c r="M19" s="40"/>
      <c r="N19" s="38"/>
      <c r="O19" s="40"/>
      <c r="P19" s="38"/>
      <c r="Q19" s="38"/>
      <c r="R19" s="24"/>
      <c r="S19" s="24"/>
      <c r="T19" s="24"/>
      <c r="U19" s="191"/>
      <c r="V19" s="72"/>
    </row>
    <row r="20" spans="2:22" ht="24" customHeight="1" thickBot="1" thickTop="1">
      <c r="B20" s="11"/>
      <c r="C20" s="12" t="s">
        <v>12</v>
      </c>
      <c r="D20" s="372" t="str">
        <f>IF('YEAR 1'!$U$4&gt;=3,IF('YEAR 1'!D22&gt;"",'YEAR 1'!D22,""),"")</f>
        <v>Sherry Carter</v>
      </c>
      <c r="E20" s="373"/>
      <c r="F20" s="374"/>
      <c r="G20" s="226"/>
      <c r="H20" s="372" t="str">
        <f>IF('YEAR 1'!$U$4&gt;=3,IF('YEAR 1'!H22&gt;"",'YEAR 1'!H22,""),"")</f>
        <v>Key Investigator</v>
      </c>
      <c r="I20" s="374"/>
      <c r="J20" s="24"/>
      <c r="K20" s="90">
        <f>IF('YEAR 1'!$U$4&gt;=3,('YEAR 2'!K20*'YEAR 2'!$U$10)+'YEAR 2'!K20,0)</f>
        <v>9002.581199999999</v>
      </c>
      <c r="L20" s="24"/>
      <c r="M20" s="91">
        <f>IF('YEAR 1'!$U$4&gt;=3,'YEAR 2'!M20,0)</f>
        <v>0</v>
      </c>
      <c r="N20" s="38"/>
      <c r="O20" s="91">
        <f>IF('YEAR 1'!$U$4&gt;=3,'YEAR 2'!O20,0)</f>
        <v>0</v>
      </c>
      <c r="P20" s="38"/>
      <c r="Q20" s="91">
        <f>IF('YEAR 1'!$U$4&gt;=3,'YEAR 2'!Q20,0)</f>
        <v>0.5</v>
      </c>
      <c r="R20" s="24"/>
      <c r="S20" s="90">
        <f>K20*(M20+O20+Q20)</f>
        <v>4501.290599999999</v>
      </c>
      <c r="T20" s="24"/>
      <c r="U20" s="251">
        <f>'YEAR 2'!U20+S20</f>
        <v>13240.8206</v>
      </c>
      <c r="V20" s="72"/>
    </row>
    <row r="21" spans="2:22" ht="4.5" customHeight="1" thickBot="1" thickTop="1">
      <c r="B21" s="25"/>
      <c r="C21" s="26"/>
      <c r="D21" s="227"/>
      <c r="E21" s="227"/>
      <c r="F21" s="227"/>
      <c r="G21" s="228"/>
      <c r="H21" s="227"/>
      <c r="I21" s="227"/>
      <c r="J21" s="24"/>
      <c r="K21" s="27"/>
      <c r="L21" s="24"/>
      <c r="M21" s="40"/>
      <c r="N21" s="38"/>
      <c r="O21" s="40"/>
      <c r="P21" s="38"/>
      <c r="Q21" s="38"/>
      <c r="R21" s="24"/>
      <c r="S21" s="24"/>
      <c r="T21" s="24"/>
      <c r="U21" s="191"/>
      <c r="V21" s="72"/>
    </row>
    <row r="22" spans="2:22" ht="24" customHeight="1" thickBot="1" thickTop="1">
      <c r="B22" s="11"/>
      <c r="C22" s="12" t="s">
        <v>13</v>
      </c>
      <c r="D22" s="372" t="str">
        <f>IF('YEAR 1'!$U$4&gt;=3,IF('YEAR 1'!D24&gt;"",'YEAR 1'!D24,""),"")</f>
        <v>Jacob Allen</v>
      </c>
      <c r="E22" s="373"/>
      <c r="F22" s="374"/>
      <c r="G22" s="226"/>
      <c r="H22" s="372" t="str">
        <f>IF('YEAR 1'!$U$4&gt;=3,IF('YEAR 1'!H24&gt;"",'YEAR 1'!H24,""),"")</f>
        <v>Key Investigator</v>
      </c>
      <c r="I22" s="374"/>
      <c r="J22" s="24"/>
      <c r="K22" s="90">
        <f>IF('YEAR 1'!$U$4&gt;=3,('YEAR 2'!K22*'YEAR 2'!$U$10)+'YEAR 2'!K22,0)</f>
        <v>10143.9</v>
      </c>
      <c r="L22" s="24"/>
      <c r="M22" s="91">
        <f>IF('YEAR 1'!$U$4&gt;=3,'YEAR 2'!M22,0)</f>
        <v>0</v>
      </c>
      <c r="N22" s="38"/>
      <c r="O22" s="91">
        <f>IF('YEAR 1'!$U$4&gt;=3,'YEAR 2'!O22,0)</f>
        <v>0</v>
      </c>
      <c r="P22" s="41"/>
      <c r="Q22" s="91">
        <f>IF('YEAR 1'!$U$4&gt;=3,'YEAR 2'!Q22,0)</f>
        <v>0.5</v>
      </c>
      <c r="R22" s="24"/>
      <c r="S22" s="90">
        <f>K22*(M22+O22+Q22)</f>
        <v>5071.95</v>
      </c>
      <c r="T22" s="24"/>
      <c r="U22" s="251">
        <f>'YEAR 2'!U22+S22</f>
        <v>14919.45</v>
      </c>
      <c r="V22" s="72"/>
    </row>
    <row r="23" spans="2:22" ht="4.5" customHeight="1" thickBot="1" thickTop="1">
      <c r="B23" s="25"/>
      <c r="C23" s="26"/>
      <c r="D23" s="227"/>
      <c r="E23" s="227"/>
      <c r="F23" s="227"/>
      <c r="G23" s="228"/>
      <c r="H23" s="227"/>
      <c r="I23" s="227"/>
      <c r="J23" s="24"/>
      <c r="K23" s="27"/>
      <c r="L23" s="24"/>
      <c r="M23" s="43"/>
      <c r="N23" s="38"/>
      <c r="O23" s="40"/>
      <c r="P23" s="38"/>
      <c r="Q23" s="38"/>
      <c r="R23" s="24"/>
      <c r="S23" s="24"/>
      <c r="T23" s="24"/>
      <c r="U23" s="191"/>
      <c r="V23" s="72"/>
    </row>
    <row r="24" spans="2:22" ht="24" customHeight="1" thickBot="1" thickTop="1">
      <c r="B24" s="11"/>
      <c r="C24" s="12" t="s">
        <v>14</v>
      </c>
      <c r="D24" s="372">
        <f>IF('YEAR 1'!$U$4&gt;=3,IF('YEAR 1'!D26&gt;"",'YEAR 1'!D26,""),"")</f>
      </c>
      <c r="E24" s="373"/>
      <c r="F24" s="374"/>
      <c r="G24" s="226"/>
      <c r="H24" s="372">
        <f>IF('YEAR 1'!$U$4&gt;=3,IF('YEAR 1'!H26&gt;"",'YEAR 1'!H26,""),"")</f>
      </c>
      <c r="I24" s="374"/>
      <c r="J24" s="24"/>
      <c r="K24" s="90">
        <f>IF('YEAR 1'!$U$4&gt;=3,('YEAR 2'!K24*'YEAR 2'!$U$10)+'YEAR 2'!K24,0)</f>
        <v>0</v>
      </c>
      <c r="L24" s="24"/>
      <c r="M24" s="91">
        <f>IF('YEAR 1'!$U$4&gt;=3,'YEAR 2'!M24,0)</f>
        <v>0</v>
      </c>
      <c r="N24" s="38"/>
      <c r="O24" s="91">
        <f>IF('YEAR 1'!$U$4&gt;=3,'YEAR 2'!O24,0)</f>
        <v>0</v>
      </c>
      <c r="P24" s="41"/>
      <c r="Q24" s="91">
        <f>IF('YEAR 1'!$U$4&gt;=3,'YEAR 2'!Q24,0)</f>
        <v>0</v>
      </c>
      <c r="R24" s="24"/>
      <c r="S24" s="90">
        <f>K24*(M24+O24+Q24)</f>
        <v>0</v>
      </c>
      <c r="T24" s="24"/>
      <c r="U24" s="251">
        <f>'YEAR 2'!U24+S24</f>
        <v>0</v>
      </c>
      <c r="V24" s="72"/>
    </row>
    <row r="25" spans="2:22" ht="4.5" customHeight="1" thickBot="1" thickTop="1">
      <c r="B25" s="25"/>
      <c r="C25" s="26"/>
      <c r="D25" s="227"/>
      <c r="E25" s="227"/>
      <c r="F25" s="227"/>
      <c r="G25" s="228"/>
      <c r="H25" s="227"/>
      <c r="I25" s="227"/>
      <c r="J25" s="24"/>
      <c r="K25" s="27"/>
      <c r="L25" s="24"/>
      <c r="M25" s="40"/>
      <c r="N25" s="38"/>
      <c r="O25" s="40"/>
      <c r="P25" s="38"/>
      <c r="Q25" s="38"/>
      <c r="R25" s="24"/>
      <c r="S25" s="24"/>
      <c r="T25" s="24"/>
      <c r="U25" s="191"/>
      <c r="V25" s="72"/>
    </row>
    <row r="26" spans="2:22" ht="24" customHeight="1" thickBot="1" thickTop="1">
      <c r="B26" s="11"/>
      <c r="C26" s="12" t="s">
        <v>15</v>
      </c>
      <c r="D26" s="372">
        <f>IF('YEAR 1'!$U$4&gt;=3,IF('YEAR 1'!D28&gt;"",'YEAR 1'!D28,""),"")</f>
      </c>
      <c r="E26" s="373"/>
      <c r="F26" s="374"/>
      <c r="G26" s="226"/>
      <c r="H26" s="372">
        <f>IF('YEAR 1'!$U$4&gt;=3,IF('YEAR 1'!H28&gt;"",'YEAR 1'!H28,""),"")</f>
      </c>
      <c r="I26" s="374"/>
      <c r="J26" s="24"/>
      <c r="K26" s="90">
        <f>IF('YEAR 1'!$U$4&gt;=3,('YEAR 2'!K26*'YEAR 2'!$U$10)+'YEAR 2'!K26,0)</f>
        <v>0</v>
      </c>
      <c r="L26" s="24"/>
      <c r="M26" s="91">
        <f>IF('YEAR 1'!$U$4&gt;=3,'YEAR 2'!M26,0)</f>
        <v>0</v>
      </c>
      <c r="N26" s="38"/>
      <c r="O26" s="91">
        <f>IF('YEAR 1'!$U$4&gt;=3,'YEAR 2'!O26,0)</f>
        <v>0</v>
      </c>
      <c r="P26" s="38"/>
      <c r="Q26" s="91">
        <f>IF('YEAR 1'!$U$4&gt;=3,'YEAR 2'!Q26,0)</f>
        <v>0</v>
      </c>
      <c r="R26" s="24"/>
      <c r="S26" s="90">
        <f>K26*(M26+O26+Q26)</f>
        <v>0</v>
      </c>
      <c r="T26" s="24"/>
      <c r="U26" s="251">
        <f>'YEAR 2'!U26+S26</f>
        <v>0</v>
      </c>
      <c r="V26" s="72"/>
    </row>
    <row r="27" spans="2:22" ht="4.5" customHeight="1" thickBot="1" thickTop="1">
      <c r="B27" s="25"/>
      <c r="C27" s="26"/>
      <c r="D27" s="227"/>
      <c r="E27" s="227"/>
      <c r="F27" s="227"/>
      <c r="G27" s="228"/>
      <c r="H27" s="227"/>
      <c r="I27" s="227"/>
      <c r="J27" s="24"/>
      <c r="K27" s="27"/>
      <c r="L27" s="24"/>
      <c r="M27" s="40"/>
      <c r="N27" s="38"/>
      <c r="O27" s="40"/>
      <c r="P27" s="38"/>
      <c r="Q27" s="38"/>
      <c r="R27" s="24"/>
      <c r="S27" s="24"/>
      <c r="T27" s="24"/>
      <c r="U27" s="191"/>
      <c r="V27" s="72"/>
    </row>
    <row r="28" spans="2:22" ht="24" customHeight="1" thickBot="1" thickTop="1">
      <c r="B28" s="11"/>
      <c r="C28" s="12" t="s">
        <v>16</v>
      </c>
      <c r="D28" s="372">
        <f>IF('YEAR 1'!$U$4&gt;=3,IF('YEAR 1'!D30&gt;"",'YEAR 1'!D30,""),"")</f>
      </c>
      <c r="E28" s="373"/>
      <c r="F28" s="374"/>
      <c r="G28" s="226"/>
      <c r="H28" s="372">
        <f>IF('YEAR 1'!$U$4&gt;=3,IF('YEAR 1'!H30&gt;"",'YEAR 1'!H30,""),"")</f>
      </c>
      <c r="I28" s="374"/>
      <c r="J28" s="24"/>
      <c r="K28" s="90">
        <f>IF('YEAR 1'!$U$4&gt;=3,('YEAR 2'!K28*'YEAR 2'!$U$10)+'YEAR 2'!K28,0)</f>
        <v>0</v>
      </c>
      <c r="L28" s="24"/>
      <c r="M28" s="91">
        <f>IF('YEAR 1'!$U$4&gt;=3,'YEAR 2'!M28,0)</f>
        <v>0</v>
      </c>
      <c r="N28" s="38"/>
      <c r="O28" s="91">
        <f>IF('YEAR 1'!$U$4&gt;=3,'YEAR 2'!O28,0)</f>
        <v>0</v>
      </c>
      <c r="P28" s="38"/>
      <c r="Q28" s="91">
        <f>IF('YEAR 1'!$U$4&gt;=3,'YEAR 2'!Q28,0)</f>
        <v>0</v>
      </c>
      <c r="R28" s="24"/>
      <c r="S28" s="90">
        <f>K28*(M28+O28+Q28)</f>
        <v>0</v>
      </c>
      <c r="T28" s="24"/>
      <c r="U28" s="251">
        <f>'YEAR 2'!U28+S28</f>
        <v>0</v>
      </c>
      <c r="V28" s="72"/>
    </row>
    <row r="29" spans="2:22" ht="4.5" customHeight="1" thickBot="1" thickTop="1">
      <c r="B29" s="25"/>
      <c r="C29" s="26"/>
      <c r="D29" s="227"/>
      <c r="E29" s="227"/>
      <c r="F29" s="227"/>
      <c r="G29" s="228"/>
      <c r="H29" s="227"/>
      <c r="I29" s="227"/>
      <c r="J29" s="24"/>
      <c r="K29" s="27"/>
      <c r="L29" s="24"/>
      <c r="M29" s="40"/>
      <c r="N29" s="38"/>
      <c r="O29" s="40"/>
      <c r="P29" s="38"/>
      <c r="Q29" s="38"/>
      <c r="R29" s="24"/>
      <c r="S29" s="24"/>
      <c r="T29" s="24"/>
      <c r="U29" s="191"/>
      <c r="V29" s="72"/>
    </row>
    <row r="30" spans="2:22" ht="24" customHeight="1" thickBot="1" thickTop="1">
      <c r="B30" s="11"/>
      <c r="C30" s="12" t="s">
        <v>17</v>
      </c>
      <c r="D30" s="372">
        <f>IF('YEAR 1'!$U$4&gt;=3,IF('YEAR 1'!D32&gt;"",'YEAR 1'!D32,""),"")</f>
      </c>
      <c r="E30" s="373"/>
      <c r="F30" s="374"/>
      <c r="G30" s="226"/>
      <c r="H30" s="372">
        <f>IF('YEAR 1'!$U$4&gt;=3,IF('YEAR 1'!H32&gt;"",'YEAR 1'!H32,""),"")</f>
      </c>
      <c r="I30" s="374"/>
      <c r="J30" s="24"/>
      <c r="K30" s="90">
        <f>IF('YEAR 1'!$U$4&gt;=3,('YEAR 2'!K30*'YEAR 2'!$U$10)+'YEAR 2'!K30,0)</f>
        <v>0</v>
      </c>
      <c r="L30" s="24"/>
      <c r="M30" s="91">
        <f>IF('YEAR 1'!$U$4&gt;=3,'YEAR 2'!M30,0)</f>
        <v>0</v>
      </c>
      <c r="N30" s="38"/>
      <c r="O30" s="91">
        <f>IF('YEAR 1'!$U$4&gt;=3,'YEAR 2'!O30,0)</f>
        <v>0</v>
      </c>
      <c r="P30" s="41"/>
      <c r="Q30" s="91">
        <f>IF('YEAR 1'!$U$4&gt;=3,'YEAR 2'!Q30,0)</f>
        <v>0</v>
      </c>
      <c r="R30" s="24"/>
      <c r="S30" s="90">
        <f>K30*(M30+O30+Q30)</f>
        <v>0</v>
      </c>
      <c r="T30" s="24"/>
      <c r="U30" s="251">
        <f>'YEAR 2'!U30+S30</f>
        <v>0</v>
      </c>
      <c r="V30" s="72"/>
    </row>
    <row r="31" spans="2:22" ht="4.5" customHeight="1" thickBot="1" thickTop="1">
      <c r="B31" s="25"/>
      <c r="C31" s="26"/>
      <c r="D31" s="193"/>
      <c r="E31" s="193"/>
      <c r="F31" s="193"/>
      <c r="G31" s="24"/>
      <c r="H31" s="193"/>
      <c r="I31" s="193"/>
      <c r="J31" s="24"/>
      <c r="K31" s="193"/>
      <c r="L31" s="24"/>
      <c r="M31" s="194"/>
      <c r="N31" s="38"/>
      <c r="O31" s="194"/>
      <c r="P31" s="38"/>
      <c r="Q31" s="38"/>
      <c r="R31" s="24"/>
      <c r="S31" s="24"/>
      <c r="T31" s="24"/>
      <c r="U31" s="191"/>
      <c r="V31" s="72"/>
    </row>
    <row r="32" spans="2:22" ht="27.75" customHeight="1" thickBot="1" thickTop="1">
      <c r="B32" s="11"/>
      <c r="C32" s="12" t="s">
        <v>18</v>
      </c>
      <c r="D32" s="276">
        <f>IF('YEAR 1'!$U$4&gt;=3,'YEAR 2'!D32,0)</f>
        <v>0</v>
      </c>
      <c r="E32" s="212"/>
      <c r="F32" s="303" t="s">
        <v>156</v>
      </c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5"/>
      <c r="R32" s="24"/>
      <c r="S32" s="90">
        <f>IF('YEAR 1'!$U$4&gt;=3,('YEAR 2'!S32*'YEAR 2'!$U$10)+'YEAR 2'!S32,0)</f>
        <v>0</v>
      </c>
      <c r="T32" s="24"/>
      <c r="U32" s="251">
        <f>'YEAR 2'!U32+S32</f>
        <v>0</v>
      </c>
      <c r="V32" s="72"/>
    </row>
    <row r="33" spans="2:24" ht="21.75" customHeight="1" thickBot="1">
      <c r="B33" s="14"/>
      <c r="C33" s="15"/>
      <c r="D33" s="295" t="s">
        <v>57</v>
      </c>
      <c r="E33" s="295"/>
      <c r="F33" s="295"/>
      <c r="G33" s="296"/>
      <c r="H33" s="296"/>
      <c r="I33" s="4"/>
      <c r="J33" s="4"/>
      <c r="K33" s="4"/>
      <c r="L33" s="4"/>
      <c r="M33" s="44">
        <f>SUM(M14:M32)</f>
        <v>0</v>
      </c>
      <c r="N33" s="44"/>
      <c r="O33" s="44">
        <f>SUM(O14:O32)</f>
        <v>0</v>
      </c>
      <c r="P33" s="44"/>
      <c r="Q33" s="44">
        <f>SUM(Q14:Q32)</f>
        <v>5</v>
      </c>
      <c r="R33" s="44">
        <f>SUM(R14:R32)</f>
        <v>0</v>
      </c>
      <c r="S33" s="17">
        <f>SUM(S14:S32)</f>
        <v>51898.793399999995</v>
      </c>
      <c r="T33" s="17">
        <f>SUM(T14:T32)</f>
        <v>0</v>
      </c>
      <c r="U33" s="75">
        <f>SUM(U14:U32)</f>
        <v>152663.4634</v>
      </c>
      <c r="V33" s="73"/>
      <c r="X33" s="3"/>
    </row>
    <row r="34" spans="1:20" ht="6" customHeight="1" thickBot="1">
      <c r="A34" s="3"/>
      <c r="B34" s="3"/>
      <c r="C34" s="3"/>
      <c r="D34" s="302"/>
      <c r="E34" s="302"/>
      <c r="F34" s="302"/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3" s="159" customFormat="1" ht="24" customHeight="1" thickBot="1">
      <c r="A35" s="166"/>
      <c r="B35" s="160"/>
      <c r="C35" s="167" t="s">
        <v>78</v>
      </c>
      <c r="D35" s="301" t="s">
        <v>105</v>
      </c>
      <c r="E35" s="301"/>
      <c r="F35" s="301"/>
      <c r="G35" s="301"/>
      <c r="H35" s="301"/>
      <c r="I35" s="301"/>
      <c r="J35" s="301"/>
      <c r="K35" s="301"/>
      <c r="L35" s="163"/>
      <c r="M35" s="163"/>
      <c r="N35" s="163"/>
      <c r="O35" s="163"/>
      <c r="P35" s="163"/>
      <c r="Q35" s="163"/>
      <c r="R35" s="163"/>
      <c r="S35" s="163"/>
      <c r="T35" s="163"/>
      <c r="U35" s="299"/>
      <c r="V35" s="300"/>
      <c r="W35" s="169"/>
    </row>
    <row r="36" spans="1:24" s="5" customFormat="1" ht="5.25" customHeight="1" thickBot="1">
      <c r="A36" s="8"/>
      <c r="B36" s="29"/>
      <c r="C36" s="30"/>
      <c r="D36" s="30"/>
      <c r="E36" s="30"/>
      <c r="F36" s="30"/>
      <c r="G36" s="30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33"/>
      <c r="V36" s="37"/>
      <c r="W36" s="34"/>
      <c r="X36" s="7"/>
    </row>
    <row r="37" spans="1:24" s="5" customFormat="1" ht="26.25" customHeight="1" thickBot="1">
      <c r="A37" s="8"/>
      <c r="B37" s="29"/>
      <c r="C37" s="30"/>
      <c r="D37" s="286" t="s">
        <v>104</v>
      </c>
      <c r="E37" s="287"/>
      <c r="F37" s="287"/>
      <c r="G37" s="287"/>
      <c r="H37" s="287"/>
      <c r="I37" s="287"/>
      <c r="J37" s="287"/>
      <c r="K37" s="287"/>
      <c r="L37" s="287"/>
      <c r="M37" s="288"/>
      <c r="N37" s="85"/>
      <c r="O37" s="289" t="s">
        <v>159</v>
      </c>
      <c r="P37" s="390"/>
      <c r="Q37" s="390"/>
      <c r="R37" s="390"/>
      <c r="S37" s="391"/>
      <c r="T37" s="188"/>
      <c r="U37" s="189">
        <f>IF('YEAR 1'!$U$4&gt;=3,'YEAR 2'!U37,0)</f>
        <v>0.02</v>
      </c>
      <c r="V37" s="7"/>
      <c r="W37" s="214"/>
      <c r="X37" s="7"/>
    </row>
    <row r="38" spans="1:24" s="5" customFormat="1" ht="14.25" customHeight="1">
      <c r="A38" s="8"/>
      <c r="B38" s="29"/>
      <c r="C38" s="30"/>
      <c r="D38" s="30"/>
      <c r="E38" s="30"/>
      <c r="F38" s="30"/>
      <c r="G38" s="30"/>
      <c r="H38" s="8"/>
      <c r="I38" s="8"/>
      <c r="J38" s="8"/>
      <c r="K38" s="8"/>
      <c r="L38" s="8"/>
      <c r="M38" s="22"/>
      <c r="N38" s="8"/>
      <c r="O38" s="22"/>
      <c r="P38" s="22"/>
      <c r="Q38" s="22"/>
      <c r="R38" s="8"/>
      <c r="S38" s="8"/>
      <c r="T38" s="8"/>
      <c r="U38" s="33"/>
      <c r="V38" s="37"/>
      <c r="W38" s="34"/>
      <c r="X38" s="7"/>
    </row>
    <row r="39" spans="1:23" s="5" customFormat="1" ht="10.5" customHeight="1">
      <c r="A39" s="8"/>
      <c r="B39" s="6"/>
      <c r="C39" s="8"/>
      <c r="D39" s="342"/>
      <c r="E39" s="342"/>
      <c r="F39" s="342"/>
      <c r="G39" s="9"/>
      <c r="H39" s="8"/>
      <c r="I39" s="10"/>
      <c r="J39" s="10"/>
      <c r="K39" s="10" t="s">
        <v>114</v>
      </c>
      <c r="L39" s="10"/>
      <c r="M39" s="10" t="s">
        <v>72</v>
      </c>
      <c r="N39" s="10"/>
      <c r="O39" s="10" t="s">
        <v>73</v>
      </c>
      <c r="P39" s="8"/>
      <c r="Q39" s="10" t="s">
        <v>130</v>
      </c>
      <c r="R39" s="10"/>
      <c r="S39" s="22"/>
      <c r="T39" s="22"/>
      <c r="U39" s="223" t="s">
        <v>150</v>
      </c>
      <c r="V39" s="71"/>
      <c r="W39" s="52"/>
    </row>
    <row r="40" spans="1:23" s="5" customFormat="1" ht="14.25" customHeight="1" thickBot="1">
      <c r="A40" s="8"/>
      <c r="B40" s="6"/>
      <c r="C40" s="330"/>
      <c r="D40" s="343"/>
      <c r="E40" s="96"/>
      <c r="F40" s="9" t="s">
        <v>8</v>
      </c>
      <c r="G40" s="16"/>
      <c r="H40" s="16"/>
      <c r="I40" s="10"/>
      <c r="J40" s="10"/>
      <c r="K40" s="10" t="s">
        <v>115</v>
      </c>
      <c r="L40" s="10"/>
      <c r="M40" s="10" t="s">
        <v>116</v>
      </c>
      <c r="N40" s="8"/>
      <c r="O40" s="10" t="s">
        <v>116</v>
      </c>
      <c r="P40" s="8"/>
      <c r="Q40" s="10" t="s">
        <v>116</v>
      </c>
      <c r="R40" s="10"/>
      <c r="S40" s="10" t="s">
        <v>170</v>
      </c>
      <c r="T40" s="10"/>
      <c r="U40" s="254" t="s">
        <v>49</v>
      </c>
      <c r="V40" s="71"/>
      <c r="W40" s="52"/>
    </row>
    <row r="41" spans="1:22" ht="24" customHeight="1" thickBot="1" thickTop="1">
      <c r="A41" s="3"/>
      <c r="B41" s="11"/>
      <c r="C41" s="50" t="s">
        <v>9</v>
      </c>
      <c r="D41" s="375" t="s">
        <v>5</v>
      </c>
      <c r="E41" s="375"/>
      <c r="F41" s="375"/>
      <c r="G41" s="47"/>
      <c r="H41" s="3"/>
      <c r="I41" s="48"/>
      <c r="J41" s="3"/>
      <c r="K41" s="90"/>
      <c r="L41" s="3"/>
      <c r="M41" s="90">
        <f>IF('YEAR 1'!$U$4&gt;=3,'YEAR 2'!M41,0)</f>
        <v>12</v>
      </c>
      <c r="N41" s="200"/>
      <c r="O41" s="90">
        <f>IF('YEAR 1'!$U$4&gt;=3,'YEAR 2'!O41,0)</f>
        <v>0</v>
      </c>
      <c r="P41" s="200"/>
      <c r="Q41" s="90">
        <f>IF('YEAR 1'!$U$4&gt;=3,'YEAR 2'!Q41,0)</f>
        <v>0</v>
      </c>
      <c r="R41" s="3"/>
      <c r="S41" s="90">
        <f>IF('YEAR 1'!$U$4&gt;=3,('YEAR 2'!S41*'YEAR 2'!$U$37)+'YEAR 2'!S41,0)</f>
        <v>47598.3</v>
      </c>
      <c r="T41" s="3"/>
      <c r="U41" s="251">
        <f>'YEAR 2'!U41+S41</f>
        <v>140013.3</v>
      </c>
      <c r="V41" s="72"/>
    </row>
    <row r="42" spans="1:22" ht="5.25" customHeight="1" thickBot="1" thickTop="1">
      <c r="A42" s="3"/>
      <c r="B42" s="11"/>
      <c r="C42" s="50"/>
      <c r="D42" s="46"/>
      <c r="E42" s="46"/>
      <c r="F42" s="47"/>
      <c r="G42" s="47"/>
      <c r="H42" s="47"/>
      <c r="I42" s="48"/>
      <c r="J42" s="3"/>
      <c r="K42" s="45"/>
      <c r="L42" s="3"/>
      <c r="M42" s="200"/>
      <c r="N42" s="200"/>
      <c r="O42" s="200"/>
      <c r="P42" s="200"/>
      <c r="Q42" s="200"/>
      <c r="R42" s="3"/>
      <c r="S42" s="3"/>
      <c r="T42" s="3"/>
      <c r="U42" s="191"/>
      <c r="V42" s="72"/>
    </row>
    <row r="43" spans="1:22" ht="24" customHeight="1" thickBot="1" thickTop="1">
      <c r="A43" s="3"/>
      <c r="B43" s="11"/>
      <c r="C43" s="50" t="s">
        <v>10</v>
      </c>
      <c r="D43" s="375" t="s">
        <v>140</v>
      </c>
      <c r="E43" s="375"/>
      <c r="F43" s="375"/>
      <c r="G43" s="331"/>
      <c r="H43" s="331"/>
      <c r="I43" s="48"/>
      <c r="J43" s="3"/>
      <c r="K43" s="90">
        <f>IF('YEAR 1'!$U$4&gt;=3,'YEAR 2'!K43,0)</f>
        <v>0</v>
      </c>
      <c r="L43" s="3"/>
      <c r="M43" s="90">
        <f>IF('YEAR 1'!$U$4&gt;=3,'YEAR 2'!M43,0)</f>
        <v>0</v>
      </c>
      <c r="N43" s="200"/>
      <c r="O43" s="90">
        <f>IF('YEAR 1'!$U$4&gt;=3,'YEAR 2'!O43,0)</f>
        <v>0</v>
      </c>
      <c r="P43" s="200"/>
      <c r="Q43" s="90">
        <f>IF('YEAR 1'!$U$4&gt;=3,'YEAR 2'!Q43,0)</f>
        <v>0</v>
      </c>
      <c r="R43" s="3"/>
      <c r="S43" s="90">
        <f>IF('YEAR 1'!$U$4&gt;=3,('YEAR 2'!S43*'YEAR 2'!$U$37)+'YEAR 2'!S43,0)</f>
        <v>0</v>
      </c>
      <c r="T43" s="3"/>
      <c r="U43" s="251">
        <f>'YEAR 2'!U43+S43</f>
        <v>0</v>
      </c>
      <c r="V43" s="72"/>
    </row>
    <row r="44" spans="1:22" ht="5.25" customHeight="1" thickBot="1" thickTop="1">
      <c r="A44" s="3"/>
      <c r="B44" s="11"/>
      <c r="C44" s="50"/>
      <c r="D44" s="46"/>
      <c r="E44" s="46"/>
      <c r="F44" s="47"/>
      <c r="G44" s="47"/>
      <c r="H44" s="47"/>
      <c r="I44" s="48"/>
      <c r="J44" s="3"/>
      <c r="K44" s="3"/>
      <c r="L44" s="3"/>
      <c r="M44" s="200"/>
      <c r="N44" s="200"/>
      <c r="O44" s="201"/>
      <c r="P44" s="200"/>
      <c r="Q44" s="200"/>
      <c r="R44" s="3"/>
      <c r="S44" s="3"/>
      <c r="T44" s="3"/>
      <c r="U44" s="191"/>
      <c r="V44" s="72"/>
    </row>
    <row r="45" spans="1:22" ht="24" customHeight="1" thickBot="1" thickTop="1">
      <c r="A45" s="3"/>
      <c r="B45" s="11"/>
      <c r="C45" s="50" t="s">
        <v>11</v>
      </c>
      <c r="D45" s="375" t="s">
        <v>141</v>
      </c>
      <c r="E45" s="375"/>
      <c r="F45" s="375"/>
      <c r="G45" s="331"/>
      <c r="H45" s="331"/>
      <c r="I45" s="48"/>
      <c r="J45" s="3"/>
      <c r="K45" s="90">
        <f>IF('YEAR 1'!$U$4&gt;=3,'YEAR 2'!K45,0)</f>
        <v>0</v>
      </c>
      <c r="L45" s="3"/>
      <c r="M45" s="90">
        <f>IF('YEAR 1'!$U$4&gt;=3,'YEAR 2'!M45,0)</f>
        <v>0</v>
      </c>
      <c r="N45" s="200"/>
      <c r="O45" s="90">
        <f>IF('YEAR 1'!$U$4&gt;=3,'YEAR 2'!O45,0)</f>
        <v>0</v>
      </c>
      <c r="P45" s="200"/>
      <c r="Q45" s="90">
        <f>IF('YEAR 1'!$U$4&gt;=3,'YEAR 2'!Q45,0)</f>
        <v>0</v>
      </c>
      <c r="R45" s="3"/>
      <c r="S45" s="90">
        <f>IF('YEAR 1'!$U$4&gt;=3,('YEAR 2'!S45*'YEAR 2'!$U$37)+'YEAR 2'!S45,0)</f>
        <v>0</v>
      </c>
      <c r="T45" s="3"/>
      <c r="U45" s="251">
        <f>'YEAR 2'!U45+S45</f>
        <v>0</v>
      </c>
      <c r="V45" s="72"/>
    </row>
    <row r="46" spans="1:22" ht="4.5" customHeight="1" thickTop="1">
      <c r="A46" s="3"/>
      <c r="B46" s="11"/>
      <c r="C46" s="50"/>
      <c r="D46" s="46"/>
      <c r="E46" s="46"/>
      <c r="F46" s="47"/>
      <c r="G46" s="47"/>
      <c r="H46" s="47"/>
      <c r="I46" s="4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91"/>
      <c r="V46" s="72"/>
    </row>
    <row r="47" spans="1:23" s="5" customFormat="1" ht="10.5" customHeight="1">
      <c r="A47" s="8"/>
      <c r="B47" s="6"/>
      <c r="C47" s="8"/>
      <c r="D47" s="342"/>
      <c r="E47" s="342"/>
      <c r="F47" s="342"/>
      <c r="G47" s="9"/>
      <c r="H47" s="8"/>
      <c r="I47" s="10"/>
      <c r="J47" s="10"/>
      <c r="K47" s="10" t="s">
        <v>161</v>
      </c>
      <c r="L47" s="10"/>
      <c r="M47" s="10" t="s">
        <v>21</v>
      </c>
      <c r="N47" s="10"/>
      <c r="O47" s="10" t="s">
        <v>21</v>
      </c>
      <c r="P47" s="8"/>
      <c r="Q47" s="10" t="s">
        <v>21</v>
      </c>
      <c r="R47" s="10"/>
      <c r="S47" s="350"/>
      <c r="T47" s="350"/>
      <c r="U47" s="211"/>
      <c r="V47" s="71"/>
      <c r="W47" s="52"/>
    </row>
    <row r="48" spans="1:23" s="5" customFormat="1" ht="27" customHeight="1" thickBot="1">
      <c r="A48" s="8"/>
      <c r="B48" s="6"/>
      <c r="C48" s="330" t="s">
        <v>8</v>
      </c>
      <c r="D48" s="343"/>
      <c r="E48" s="96"/>
      <c r="F48" s="9"/>
      <c r="G48" s="16"/>
      <c r="H48" s="10" t="s">
        <v>7</v>
      </c>
      <c r="I48" s="10"/>
      <c r="J48" s="10"/>
      <c r="K48" s="10" t="s">
        <v>40</v>
      </c>
      <c r="L48" s="10"/>
      <c r="M48" s="10" t="s">
        <v>41</v>
      </c>
      <c r="N48" s="8"/>
      <c r="O48" s="10" t="s">
        <v>42</v>
      </c>
      <c r="P48" s="8"/>
      <c r="Q48" s="10" t="s">
        <v>43</v>
      </c>
      <c r="R48" s="10"/>
      <c r="S48" s="10" t="s">
        <v>170</v>
      </c>
      <c r="T48" s="10"/>
      <c r="U48" s="254" t="s">
        <v>149</v>
      </c>
      <c r="V48" s="71"/>
      <c r="W48" s="52"/>
    </row>
    <row r="49" spans="1:22" ht="24" customHeight="1" thickBot="1" thickTop="1">
      <c r="A49" s="3"/>
      <c r="B49" s="11"/>
      <c r="C49" s="50" t="s">
        <v>12</v>
      </c>
      <c r="D49" s="322" t="s">
        <v>6</v>
      </c>
      <c r="E49" s="322"/>
      <c r="F49" s="322"/>
      <c r="G49" s="322"/>
      <c r="H49" s="90">
        <f>IF('YEAR 1'!$U$4&gt;=3,'YEAR 2'!H49,0)</f>
        <v>2</v>
      </c>
      <c r="I49" s="48"/>
      <c r="J49" s="3"/>
      <c r="K49" s="90">
        <f>IF('YEAR 1'!$U$4&gt;=3,('YEAR 2'!K49*'YEAR 2'!$U$37)+'YEAR 2'!K49,0)</f>
        <v>26530.2</v>
      </c>
      <c r="L49" s="3"/>
      <c r="M49" s="90">
        <f>IF('YEAR 1'!$U$4&gt;=3,('YEAR 2'!M49*'YEAR 2'!$U$37)+'YEAR 2'!M49,0)</f>
        <v>26530.2</v>
      </c>
      <c r="N49" s="3"/>
      <c r="O49" s="90">
        <f>IF('YEAR 1'!$U$4&gt;=3,('YEAR 2'!O49*'YEAR 2'!$U$37)+'YEAR 2'!O49,0)</f>
        <v>0</v>
      </c>
      <c r="P49" s="3"/>
      <c r="Q49" s="90">
        <f>IF('YEAR 1'!$U$4&gt;=3,('YEAR 2'!Q49*'YEAR 2'!$U$37)+'YEAR 2'!Q49,0)</f>
        <v>0</v>
      </c>
      <c r="R49" s="3"/>
      <c r="S49" s="90">
        <f>SUM(K49:Q49)</f>
        <v>53060.4</v>
      </c>
      <c r="T49" s="3"/>
      <c r="U49" s="251">
        <f>'YEAR 2'!U49+S49</f>
        <v>156080.4</v>
      </c>
      <c r="V49" s="72"/>
    </row>
    <row r="50" spans="1:22" ht="5.25" customHeight="1" thickBot="1" thickTop="1">
      <c r="A50" s="3"/>
      <c r="B50" s="11"/>
      <c r="C50" s="50"/>
      <c r="D50" s="264"/>
      <c r="E50" s="264"/>
      <c r="F50" s="262"/>
      <c r="G50" s="262"/>
      <c r="H50" s="267"/>
      <c r="I50" s="4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91"/>
      <c r="V50" s="72"/>
    </row>
    <row r="51" spans="1:22" ht="24" customHeight="1" thickBot="1" thickTop="1">
      <c r="A51" s="3"/>
      <c r="B51" s="11"/>
      <c r="C51" s="50" t="s">
        <v>13</v>
      </c>
      <c r="D51" s="322" t="s">
        <v>182</v>
      </c>
      <c r="E51" s="322"/>
      <c r="F51" s="322"/>
      <c r="G51" s="266"/>
      <c r="H51" s="90">
        <f>IF('YEAR 1'!$U$4&gt;=3,'YEAR 2'!H51,0)</f>
        <v>2</v>
      </c>
      <c r="I51" s="3"/>
      <c r="J51" s="13"/>
      <c r="K51" s="90">
        <f>IF('YEAR 1'!$U$4&gt;=3,('YEAR 2'!K51*'YEAR 2'!$U$37)+'YEAR 2'!K51,0)</f>
        <v>6658.56</v>
      </c>
      <c r="L51" s="13"/>
      <c r="M51" s="90">
        <f>IF('YEAR 1'!$U$4&gt;=3,('YEAR 2'!M51*'YEAR 2'!$U$37)+'YEAR 2'!M51,0)</f>
        <v>0</v>
      </c>
      <c r="N51" s="3"/>
      <c r="O51" s="90">
        <f>IF('YEAR 1'!$U$4&gt;=3,('YEAR 2'!O51*'YEAR 2'!$U$37)+'YEAR 2'!O51,0)</f>
        <v>0</v>
      </c>
      <c r="P51" s="3"/>
      <c r="Q51" s="90">
        <f>IF('YEAR 1'!$U$4&gt;=3,('YEAR 2'!Q51*'YEAR 2'!$U$37)+'YEAR 2'!Q51,0)</f>
        <v>0</v>
      </c>
      <c r="R51" s="3"/>
      <c r="S51" s="90">
        <f>SUM(K51:Q51)</f>
        <v>6658.56</v>
      </c>
      <c r="T51" s="3"/>
      <c r="U51" s="251">
        <f>'YEAR 2'!U51+S51</f>
        <v>19586.56</v>
      </c>
      <c r="V51" s="72"/>
    </row>
    <row r="52" spans="1:22" ht="5.25" customHeight="1" thickBot="1" thickTop="1">
      <c r="A52" s="3"/>
      <c r="B52" s="11"/>
      <c r="C52" s="50"/>
      <c r="D52" s="264"/>
      <c r="E52" s="264"/>
      <c r="F52" s="262"/>
      <c r="G52" s="262"/>
      <c r="H52" s="267"/>
      <c r="I52" s="47"/>
      <c r="J52" s="13"/>
      <c r="K52" s="3"/>
      <c r="L52" s="13"/>
      <c r="M52" s="3"/>
      <c r="N52" s="3"/>
      <c r="O52" s="3"/>
      <c r="P52" s="3"/>
      <c r="Q52" s="3"/>
      <c r="R52" s="3"/>
      <c r="S52" s="3"/>
      <c r="T52" s="3"/>
      <c r="U52" s="191"/>
      <c r="V52" s="72"/>
    </row>
    <row r="53" spans="1:22" ht="24" customHeight="1" thickBot="1" thickTop="1">
      <c r="A53" s="3"/>
      <c r="B53" s="11"/>
      <c r="C53" s="50" t="s">
        <v>14</v>
      </c>
      <c r="D53" s="322" t="s">
        <v>22</v>
      </c>
      <c r="E53" s="323"/>
      <c r="F53" s="323"/>
      <c r="G53" s="323"/>
      <c r="H53" s="90">
        <f>IF('YEAR 1'!$U$4&gt;=3,'YEAR 2'!H53,0)</f>
        <v>0</v>
      </c>
      <c r="I53" s="48"/>
      <c r="J53" s="3"/>
      <c r="K53" s="90">
        <f>IF('YEAR 1'!$U$4&gt;=3,('YEAR 2'!K53*'YEAR 2'!$U$37)+'YEAR 2'!K53,0)</f>
        <v>0</v>
      </c>
      <c r="L53" s="3"/>
      <c r="M53" s="90">
        <f>IF('YEAR 1'!$U$4&gt;=3,('YEAR 2'!M53*'YEAR 2'!$U$37)+'YEAR 2'!M53,0)</f>
        <v>0</v>
      </c>
      <c r="N53" s="3"/>
      <c r="O53" s="90">
        <f>IF('YEAR 1'!$U$4&gt;=3,('YEAR 2'!O53*'YEAR 2'!$U$37)+'YEAR 2'!O53,0)</f>
        <v>0</v>
      </c>
      <c r="P53" s="3"/>
      <c r="Q53" s="90">
        <f>IF('YEAR 1'!$U$4&gt;=3,('YEAR 2'!Q53*'YEAR 2'!$U$37)+'YEAR 2'!Q53,0)</f>
        <v>0</v>
      </c>
      <c r="R53" s="3"/>
      <c r="S53" s="90">
        <f>SUM(K53:Q53)</f>
        <v>0</v>
      </c>
      <c r="T53" s="3"/>
      <c r="U53" s="251">
        <f>'YEAR 2'!U53+S53</f>
        <v>0</v>
      </c>
      <c r="V53" s="72"/>
    </row>
    <row r="54" spans="1:22" ht="5.25" customHeight="1" thickBot="1" thickTop="1">
      <c r="A54" s="3"/>
      <c r="B54" s="11"/>
      <c r="C54" s="50"/>
      <c r="D54" s="264"/>
      <c r="E54" s="264"/>
      <c r="F54" s="262"/>
      <c r="G54" s="262"/>
      <c r="H54" s="267"/>
      <c r="I54" s="4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91"/>
      <c r="V54" s="72"/>
    </row>
    <row r="55" spans="1:22" ht="24" customHeight="1" thickBot="1" thickTop="1">
      <c r="A55" s="3"/>
      <c r="B55" s="11"/>
      <c r="C55" s="50" t="s">
        <v>15</v>
      </c>
      <c r="D55" s="322" t="s">
        <v>45</v>
      </c>
      <c r="E55" s="324"/>
      <c r="F55" s="324"/>
      <c r="G55" s="324"/>
      <c r="H55" s="90">
        <f>IF('YEAR 1'!$U$4&gt;=3,'YEAR 2'!H55,0)</f>
        <v>0</v>
      </c>
      <c r="I55" s="48"/>
      <c r="J55" s="3"/>
      <c r="K55" s="90">
        <f>IF('YEAR 1'!$U$4&gt;=3,('YEAR 2'!K55*'YEAR 2'!$U$37)+'YEAR 2'!K55,0)</f>
        <v>0</v>
      </c>
      <c r="L55" s="3"/>
      <c r="M55" s="90">
        <f>IF('YEAR 1'!$U$4&gt;=3,('YEAR 2'!M55*'YEAR 2'!$U$37)+'YEAR 2'!M55,0)</f>
        <v>0</v>
      </c>
      <c r="N55" s="3"/>
      <c r="O55" s="90">
        <f>IF('YEAR 1'!$U$4&gt;=3,('YEAR 2'!O55*'YEAR 2'!$U$37)+'YEAR 2'!O55,0)</f>
        <v>0</v>
      </c>
      <c r="P55" s="3"/>
      <c r="Q55" s="90">
        <f>IF('YEAR 1'!$U$4&gt;=3,('YEAR 2'!Q55*'YEAR 2'!$U$37)+'YEAR 2'!Q55,0)</f>
        <v>0</v>
      </c>
      <c r="R55" s="3"/>
      <c r="S55" s="90">
        <f>SUM(K55:Q55)</f>
        <v>0</v>
      </c>
      <c r="T55" s="3"/>
      <c r="U55" s="251">
        <f>'YEAR 2'!U55+S55</f>
        <v>0</v>
      </c>
      <c r="V55" s="72"/>
    </row>
    <row r="56" spans="1:22" ht="5.25" customHeight="1" thickBot="1" thickTop="1">
      <c r="A56" s="3"/>
      <c r="B56" s="11"/>
      <c r="C56" s="50"/>
      <c r="E56" s="262"/>
      <c r="F56" s="265"/>
      <c r="G56" s="265"/>
      <c r="H56" s="268"/>
      <c r="I56" s="4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91"/>
      <c r="V56" s="72"/>
    </row>
    <row r="57" spans="1:22" ht="24" customHeight="1" thickBot="1" thickTop="1">
      <c r="A57" s="3"/>
      <c r="B57" s="11"/>
      <c r="C57" s="50" t="s">
        <v>16</v>
      </c>
      <c r="D57" s="322" t="s">
        <v>46</v>
      </c>
      <c r="E57" s="323"/>
      <c r="F57" s="323"/>
      <c r="G57" s="265"/>
      <c r="H57" s="90">
        <f>IF('YEAR 1'!$U$4&gt;=3,'YEAR 2'!H57,0)</f>
        <v>0</v>
      </c>
      <c r="I57" s="48"/>
      <c r="J57" s="3"/>
      <c r="K57" s="90">
        <f>IF('YEAR 1'!$U$4&gt;=3,('YEAR 2'!K57*'YEAR 2'!$U$37)+'YEAR 2'!K57,0)</f>
        <v>0</v>
      </c>
      <c r="L57" s="3"/>
      <c r="M57" s="90">
        <f>IF('YEAR 1'!$U$4&gt;=3,('YEAR 2'!M57*'YEAR 2'!$U$37)+'YEAR 2'!M57,0)</f>
        <v>0</v>
      </c>
      <c r="N57" s="3"/>
      <c r="O57" s="90">
        <f>IF('YEAR 1'!$U$4&gt;=3,('YEAR 2'!O57*'YEAR 2'!$U$37)+'YEAR 2'!O57,0)</f>
        <v>0</v>
      </c>
      <c r="P57" s="3"/>
      <c r="Q57" s="90">
        <f>IF('YEAR 1'!$U$4&gt;=3,('YEAR 2'!Q57*'YEAR 2'!$U$37)+'YEAR 2'!Q57,0)</f>
        <v>0</v>
      </c>
      <c r="R57" s="3"/>
      <c r="S57" s="90">
        <f>SUM(K57:Q57)</f>
        <v>0</v>
      </c>
      <c r="T57" s="3"/>
      <c r="U57" s="251">
        <f>'YEAR 2'!U57+S57</f>
        <v>0</v>
      </c>
      <c r="V57" s="72"/>
    </row>
    <row r="58" spans="1:22" ht="5.25" customHeight="1" thickBot="1" thickTop="1">
      <c r="A58" s="3"/>
      <c r="B58" s="11"/>
      <c r="C58" s="50"/>
      <c r="D58" s="264"/>
      <c r="E58" s="264"/>
      <c r="F58" s="262"/>
      <c r="G58" s="262"/>
      <c r="H58" s="267"/>
      <c r="I58" s="4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91"/>
      <c r="V58" s="72"/>
    </row>
    <row r="59" spans="1:22" ht="24" customHeight="1" thickBot="1" thickTop="1">
      <c r="A59" s="3"/>
      <c r="B59" s="11"/>
      <c r="C59" s="50" t="s">
        <v>17</v>
      </c>
      <c r="D59" s="322" t="s">
        <v>23</v>
      </c>
      <c r="E59" s="323"/>
      <c r="F59" s="323"/>
      <c r="G59" s="323"/>
      <c r="H59" s="90">
        <f>IF('YEAR 1'!$U$4&gt;=3,'YEAR 2'!H59,0)</f>
        <v>0</v>
      </c>
      <c r="I59" s="48"/>
      <c r="J59" s="3"/>
      <c r="K59" s="90">
        <f>IF('YEAR 1'!$U$4&gt;=3,('YEAR 2'!K59*'YEAR 2'!$U$37)+'YEAR 2'!K59,0)</f>
        <v>0</v>
      </c>
      <c r="L59" s="3"/>
      <c r="M59" s="90">
        <f>IF('YEAR 1'!$U$4&gt;=3,('YEAR 2'!M59*'YEAR 2'!$U$37)+'YEAR 2'!M59,0)</f>
        <v>0</v>
      </c>
      <c r="N59" s="3"/>
      <c r="O59" s="90">
        <f>IF('YEAR 1'!$U$4&gt;=3,('YEAR 2'!O59*'YEAR 2'!$U$37)+'YEAR 2'!O59,0)</f>
        <v>0</v>
      </c>
      <c r="P59" s="3"/>
      <c r="Q59" s="90">
        <f>IF('YEAR 1'!$U$4&gt;=3,('YEAR 2'!Q59*'YEAR 2'!$U$37)+'YEAR 2'!Q59,0)</f>
        <v>0</v>
      </c>
      <c r="R59" s="3"/>
      <c r="S59" s="90">
        <f>SUM(K59:Q59)</f>
        <v>0</v>
      </c>
      <c r="T59" s="3"/>
      <c r="U59" s="251">
        <f>'YEAR 2'!U59+S59</f>
        <v>0</v>
      </c>
      <c r="V59" s="72"/>
    </row>
    <row r="60" spans="1:22" ht="5.25" customHeight="1" thickBot="1" thickTop="1">
      <c r="A60" s="3"/>
      <c r="B60" s="11"/>
      <c r="C60" s="50"/>
      <c r="D60" s="265"/>
      <c r="E60" s="265"/>
      <c r="F60" s="265"/>
      <c r="G60" s="265"/>
      <c r="H60" s="269"/>
      <c r="I60" s="4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91"/>
      <c r="V60" s="72"/>
    </row>
    <row r="61" spans="1:22" ht="24" customHeight="1" thickBot="1" thickTop="1">
      <c r="A61" s="3"/>
      <c r="B61" s="11"/>
      <c r="C61" s="50" t="s">
        <v>18</v>
      </c>
      <c r="D61" s="322" t="s">
        <v>24</v>
      </c>
      <c r="E61" s="323"/>
      <c r="F61" s="323"/>
      <c r="G61" s="323"/>
      <c r="H61" s="90">
        <f>IF('YEAR 1'!$U$4&gt;=3,'YEAR 2'!H61,0)</f>
        <v>0</v>
      </c>
      <c r="I61" s="48"/>
      <c r="J61" s="3"/>
      <c r="K61" s="90">
        <f>IF('YEAR 1'!$U$4&gt;=3,('YEAR 2'!K61*'YEAR 2'!$U$37)+'YEAR 2'!K61,0)</f>
        <v>0</v>
      </c>
      <c r="L61" s="3"/>
      <c r="M61" s="90">
        <f>IF('YEAR 1'!$U$4&gt;=3,('YEAR 2'!M61*'YEAR 2'!$U$37)+'YEAR 2'!M61,0)</f>
        <v>0</v>
      </c>
      <c r="N61" s="3"/>
      <c r="O61" s="90">
        <f>IF('YEAR 1'!$U$4&gt;=3,('YEAR 2'!O61*'YEAR 2'!$U$37)+'YEAR 2'!O61,0)</f>
        <v>0</v>
      </c>
      <c r="P61" s="3"/>
      <c r="Q61" s="90">
        <f>IF('YEAR 1'!$U$4&gt;=3,('YEAR 2'!Q61*'YEAR 2'!$U$37)+'YEAR 2'!Q61,0)</f>
        <v>0</v>
      </c>
      <c r="R61" s="3"/>
      <c r="S61" s="90">
        <f>SUM(K61:Q61)</f>
        <v>0</v>
      </c>
      <c r="T61" s="3"/>
      <c r="U61" s="251">
        <f>'YEAR 2'!U61+S61</f>
        <v>0</v>
      </c>
      <c r="V61" s="72"/>
    </row>
    <row r="62" spans="1:23" s="5" customFormat="1" ht="21.75" customHeight="1" thickBot="1" thickTop="1">
      <c r="A62" s="8"/>
      <c r="B62" s="64"/>
      <c r="C62" s="65"/>
      <c r="D62" s="66"/>
      <c r="E62" s="66"/>
      <c r="F62" s="17" t="s">
        <v>50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>
        <f>SUM(S41:S61)</f>
        <v>107317.26000000001</v>
      </c>
      <c r="T62" s="17"/>
      <c r="U62" s="76">
        <f>SUM(U41:U61)</f>
        <v>315680.25999999995</v>
      </c>
      <c r="V62" s="74"/>
      <c r="W62" s="53"/>
    </row>
    <row r="63" spans="1:23" s="5" customFormat="1" ht="8.25" customHeight="1" thickBot="1">
      <c r="A63" s="8"/>
      <c r="B63" s="8"/>
      <c r="C63" s="77"/>
      <c r="D63" s="22"/>
      <c r="E63" s="2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53"/>
      <c r="V63" s="53"/>
      <c r="W63" s="53"/>
    </row>
    <row r="64" spans="1:23" s="159" customFormat="1" ht="26.25" customHeight="1" thickBot="1">
      <c r="A64" s="166"/>
      <c r="B64" s="320" t="s">
        <v>106</v>
      </c>
      <c r="C64" s="321"/>
      <c r="D64" s="301" t="s">
        <v>107</v>
      </c>
      <c r="E64" s="301"/>
      <c r="F64" s="301"/>
      <c r="G64" s="170"/>
      <c r="H64" s="346" t="s">
        <v>125</v>
      </c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158"/>
      <c r="U64" s="170"/>
      <c r="V64" s="171"/>
      <c r="W64" s="172"/>
    </row>
    <row r="65" spans="1:23" s="5" customFormat="1" ht="5.25" customHeight="1">
      <c r="A65" s="8"/>
      <c r="B65" s="2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51"/>
      <c r="V65" s="71"/>
      <c r="W65" s="52"/>
    </row>
    <row r="66" spans="1:23" s="5" customFormat="1" ht="11.25" customHeight="1">
      <c r="A66" s="8"/>
      <c r="B66" s="29"/>
      <c r="C66" s="8"/>
      <c r="D66" s="8"/>
      <c r="E66" s="8"/>
      <c r="F66" s="8"/>
      <c r="G66" s="8"/>
      <c r="H66" s="22"/>
      <c r="I66" s="8"/>
      <c r="J66" s="8"/>
      <c r="K66" s="22"/>
      <c r="L66" s="8"/>
      <c r="M66" s="22"/>
      <c r="N66" s="22"/>
      <c r="O66" s="22"/>
      <c r="P66" s="22"/>
      <c r="Q66" s="22"/>
      <c r="R66" s="8"/>
      <c r="S66" s="350"/>
      <c r="T66" s="350"/>
      <c r="U66" s="51"/>
      <c r="V66" s="71"/>
      <c r="W66" s="52"/>
    </row>
    <row r="67" spans="1:23" s="5" customFormat="1" ht="25.5" customHeight="1" thickBot="1">
      <c r="A67" s="8"/>
      <c r="B67" s="210"/>
      <c r="C67" s="353" t="s">
        <v>7</v>
      </c>
      <c r="D67" s="331"/>
      <c r="E67" s="54"/>
      <c r="G67" s="8"/>
      <c r="H67" s="10"/>
      <c r="I67" s="8"/>
      <c r="J67" s="8"/>
      <c r="K67" s="215"/>
      <c r="L67" s="86"/>
      <c r="M67" s="22" t="s">
        <v>44</v>
      </c>
      <c r="N67" s="86"/>
      <c r="O67" s="366" t="s">
        <v>148</v>
      </c>
      <c r="P67" s="354"/>
      <c r="Q67" s="354"/>
      <c r="R67" s="10"/>
      <c r="S67" s="10" t="s">
        <v>170</v>
      </c>
      <c r="T67" s="10"/>
      <c r="U67" s="70" t="s">
        <v>149</v>
      </c>
      <c r="V67" s="71"/>
      <c r="W67" s="52"/>
    </row>
    <row r="68" spans="1:23" s="5" customFormat="1" ht="24" customHeight="1" thickBot="1" thickTop="1">
      <c r="A68" s="8"/>
      <c r="B68" s="208" t="s">
        <v>9</v>
      </c>
      <c r="C68" s="271">
        <f>IF('YEAR 1'!$U$4&gt;=3,COUNTA('YEAR 1'!D16:F32)+D32,0)</f>
        <v>5</v>
      </c>
      <c r="D68" s="367" t="s">
        <v>4</v>
      </c>
      <c r="E68" s="345"/>
      <c r="F68" s="345"/>
      <c r="G68" s="345"/>
      <c r="H68" s="345"/>
      <c r="I68" s="49"/>
      <c r="J68" s="8"/>
      <c r="L68" s="86"/>
      <c r="M68" s="94">
        <f>'YEAR 2'!M68</f>
        <v>0.32</v>
      </c>
      <c r="N68" s="86"/>
      <c r="O68" s="348">
        <f>S33</f>
        <v>51898.793399999995</v>
      </c>
      <c r="P68" s="325"/>
      <c r="Q68" s="311"/>
      <c r="R68" s="8"/>
      <c r="S68" s="28">
        <f>$M68*O68</f>
        <v>16607.613888</v>
      </c>
      <c r="T68" s="8"/>
      <c r="U68" s="251">
        <f>'YEAR 2'!U68+S68</f>
        <v>48852.308288</v>
      </c>
      <c r="V68" s="72"/>
      <c r="W68" s="35"/>
    </row>
    <row r="69" spans="1:23" s="5" customFormat="1" ht="5.25" customHeight="1" thickBot="1" thickTop="1">
      <c r="A69" s="8"/>
      <c r="B69" s="209"/>
      <c r="C69" s="231"/>
      <c r="D69" s="219"/>
      <c r="E69" s="219"/>
      <c r="F69" s="219"/>
      <c r="G69" s="219"/>
      <c r="H69" s="220"/>
      <c r="I69" s="9"/>
      <c r="J69" s="8"/>
      <c r="K69" s="217"/>
      <c r="L69" s="86"/>
      <c r="M69" s="86"/>
      <c r="N69" s="86"/>
      <c r="O69" s="218"/>
      <c r="P69" s="218"/>
      <c r="Q69" s="218"/>
      <c r="R69" s="8"/>
      <c r="S69" s="8"/>
      <c r="T69" s="8"/>
      <c r="U69" s="211"/>
      <c r="V69" s="71"/>
      <c r="W69" s="52"/>
    </row>
    <row r="70" spans="1:22" ht="24" customHeight="1" thickBot="1" thickTop="1">
      <c r="A70" s="3"/>
      <c r="B70" s="208" t="s">
        <v>10</v>
      </c>
      <c r="C70" s="271">
        <f>IF('YEAR 1'!$U$4&gt;=3,K41,0)</f>
        <v>0</v>
      </c>
      <c r="D70" s="344" t="s">
        <v>5</v>
      </c>
      <c r="E70" s="345"/>
      <c r="F70" s="345"/>
      <c r="G70" s="345"/>
      <c r="H70" s="345"/>
      <c r="I70" s="48"/>
      <c r="J70" s="3"/>
      <c r="L70" s="45"/>
      <c r="M70" s="94">
        <f>'YEAR 2'!M70</f>
        <v>0.32</v>
      </c>
      <c r="N70" s="45"/>
      <c r="O70" s="348">
        <f>S41</f>
        <v>47598.3</v>
      </c>
      <c r="P70" s="325"/>
      <c r="Q70" s="311"/>
      <c r="R70" s="3"/>
      <c r="S70" s="28">
        <f>$M70*O70</f>
        <v>15231.456000000002</v>
      </c>
      <c r="T70" s="3"/>
      <c r="U70" s="251">
        <f>'YEAR 2'!U70+S70</f>
        <v>44804.25600000001</v>
      </c>
      <c r="V70" s="72"/>
    </row>
    <row r="71" spans="1:23" s="5" customFormat="1" ht="5.25" customHeight="1" thickBot="1" thickTop="1">
      <c r="A71" s="8"/>
      <c r="B71" s="209"/>
      <c r="C71" s="231"/>
      <c r="D71" s="219"/>
      <c r="E71" s="219"/>
      <c r="F71" s="219"/>
      <c r="G71" s="219"/>
      <c r="H71" s="220"/>
      <c r="I71" s="9"/>
      <c r="J71" s="8"/>
      <c r="K71" s="217"/>
      <c r="L71" s="86"/>
      <c r="M71" s="86"/>
      <c r="N71" s="86"/>
      <c r="O71" s="218"/>
      <c r="P71" s="218"/>
      <c r="Q71" s="218"/>
      <c r="R71" s="8"/>
      <c r="S71" s="8"/>
      <c r="T71" s="8"/>
      <c r="U71" s="211"/>
      <c r="V71" s="71"/>
      <c r="W71" s="52"/>
    </row>
    <row r="72" spans="1:22" ht="24" customHeight="1" thickBot="1" thickTop="1">
      <c r="A72" s="3"/>
      <c r="B72" s="208" t="s">
        <v>11</v>
      </c>
      <c r="C72" s="271">
        <f>IF('YEAR 1'!$U$4&gt;=3,K43,0)</f>
        <v>0</v>
      </c>
      <c r="D72" s="344" t="s">
        <v>135</v>
      </c>
      <c r="E72" s="345"/>
      <c r="F72" s="345"/>
      <c r="G72" s="345"/>
      <c r="H72" s="345"/>
      <c r="I72" s="48"/>
      <c r="J72" s="3"/>
      <c r="L72" s="45"/>
      <c r="M72" s="94">
        <f>'YEAR 2'!M72</f>
        <v>0.45</v>
      </c>
      <c r="N72" s="45"/>
      <c r="O72" s="292">
        <f>$S43</f>
        <v>0</v>
      </c>
      <c r="P72" s="325"/>
      <c r="Q72" s="311"/>
      <c r="R72" s="3"/>
      <c r="S72" s="28">
        <f>$M72*O72</f>
        <v>0</v>
      </c>
      <c r="T72" s="3"/>
      <c r="U72" s="251">
        <f>'YEAR 2'!U72+S72</f>
        <v>0</v>
      </c>
      <c r="V72" s="72"/>
    </row>
    <row r="73" spans="1:23" s="5" customFormat="1" ht="5.25" customHeight="1" thickBot="1" thickTop="1">
      <c r="A73" s="8"/>
      <c r="B73" s="209"/>
      <c r="C73" s="231"/>
      <c r="D73" s="219"/>
      <c r="E73" s="219"/>
      <c r="F73" s="219"/>
      <c r="G73" s="219"/>
      <c r="H73" s="221"/>
      <c r="I73" s="9"/>
      <c r="J73" s="8"/>
      <c r="K73" s="217"/>
      <c r="L73" s="86"/>
      <c r="M73" s="86"/>
      <c r="N73" s="86"/>
      <c r="O73" s="218"/>
      <c r="P73" s="218"/>
      <c r="Q73" s="218"/>
      <c r="R73" s="8"/>
      <c r="S73" s="8"/>
      <c r="T73" s="8"/>
      <c r="U73" s="211"/>
      <c r="V73" s="71"/>
      <c r="W73" s="52"/>
    </row>
    <row r="74" spans="1:22" ht="24" customHeight="1" thickBot="1" thickTop="1">
      <c r="A74" s="3"/>
      <c r="B74" s="208" t="s">
        <v>12</v>
      </c>
      <c r="C74" s="271">
        <f>IF('YEAR 1'!$U$4&gt;=3,K45,0)</f>
        <v>0</v>
      </c>
      <c r="D74" s="344" t="s">
        <v>136</v>
      </c>
      <c r="E74" s="345"/>
      <c r="F74" s="345"/>
      <c r="G74" s="345"/>
      <c r="H74" s="345"/>
      <c r="I74" s="48"/>
      <c r="J74" s="3"/>
      <c r="L74" s="45"/>
      <c r="M74" s="94">
        <f>'YEAR 2'!M74</f>
        <v>0.32</v>
      </c>
      <c r="N74" s="45"/>
      <c r="O74" s="292">
        <f>$S45</f>
        <v>0</v>
      </c>
      <c r="P74" s="325"/>
      <c r="Q74" s="311"/>
      <c r="R74" s="3"/>
      <c r="S74" s="28">
        <f>$M74*O74</f>
        <v>0</v>
      </c>
      <c r="T74" s="3"/>
      <c r="U74" s="251">
        <f>'YEAR 2'!U74+S74</f>
        <v>0</v>
      </c>
      <c r="V74" s="72"/>
    </row>
    <row r="75" spans="1:23" s="5" customFormat="1" ht="5.25" customHeight="1" thickBot="1" thickTop="1">
      <c r="A75" s="8"/>
      <c r="B75" s="209"/>
      <c r="C75" s="231"/>
      <c r="D75" s="219"/>
      <c r="E75" s="219"/>
      <c r="F75" s="219"/>
      <c r="G75" s="219"/>
      <c r="H75" s="221"/>
      <c r="I75" s="9"/>
      <c r="J75" s="8"/>
      <c r="K75" s="217"/>
      <c r="L75" s="86"/>
      <c r="M75" s="86"/>
      <c r="N75" s="86"/>
      <c r="O75" s="218"/>
      <c r="P75" s="218"/>
      <c r="Q75" s="218"/>
      <c r="R75" s="8"/>
      <c r="S75" s="8"/>
      <c r="T75" s="8"/>
      <c r="U75" s="211"/>
      <c r="V75" s="71"/>
      <c r="W75" s="52"/>
    </row>
    <row r="76" spans="1:22" ht="24" customHeight="1" thickBot="1" thickTop="1">
      <c r="A76" s="3"/>
      <c r="B76" s="208" t="s">
        <v>13</v>
      </c>
      <c r="C76" s="271">
        <f>IF('YEAR 1'!$U$4&gt;=3,H49,0)</f>
        <v>2</v>
      </c>
      <c r="D76" s="344" t="s">
        <v>6</v>
      </c>
      <c r="E76" s="345"/>
      <c r="F76" s="345"/>
      <c r="G76" s="345"/>
      <c r="H76" s="345"/>
      <c r="I76" s="48"/>
      <c r="J76" s="3"/>
      <c r="L76" s="45"/>
      <c r="M76" s="94">
        <f>'YEAR 2'!M76</f>
        <v>0.07</v>
      </c>
      <c r="N76" s="45"/>
      <c r="O76" s="292">
        <f>$S49</f>
        <v>53060.4</v>
      </c>
      <c r="P76" s="325"/>
      <c r="Q76" s="311"/>
      <c r="R76" s="3"/>
      <c r="S76" s="28">
        <f>$M76*O76</f>
        <v>3714.2280000000005</v>
      </c>
      <c r="T76" s="3"/>
      <c r="U76" s="251">
        <f>'YEAR 2'!U76+S76</f>
        <v>10925.628000000002</v>
      </c>
      <c r="V76" s="72"/>
    </row>
    <row r="77" spans="1:23" s="5" customFormat="1" ht="5.25" customHeight="1" thickBot="1" thickTop="1">
      <c r="A77" s="8"/>
      <c r="B77" s="209"/>
      <c r="C77" s="231"/>
      <c r="D77" s="219"/>
      <c r="E77" s="219"/>
      <c r="F77" s="219"/>
      <c r="G77" s="219"/>
      <c r="H77" s="221"/>
      <c r="I77" s="9"/>
      <c r="J77" s="8"/>
      <c r="K77" s="217"/>
      <c r="L77" s="86"/>
      <c r="M77" s="86"/>
      <c r="N77" s="86"/>
      <c r="O77" s="218"/>
      <c r="P77" s="218"/>
      <c r="Q77" s="218"/>
      <c r="R77" s="8"/>
      <c r="S77" s="8"/>
      <c r="T77" s="8"/>
      <c r="U77" s="211"/>
      <c r="V77" s="71"/>
      <c r="W77" s="52"/>
    </row>
    <row r="78" spans="1:22" ht="24" customHeight="1" thickBot="1" thickTop="1">
      <c r="A78" s="3"/>
      <c r="B78" s="208" t="s">
        <v>14</v>
      </c>
      <c r="C78" s="271">
        <f>IF('YEAR 1'!$U$4&gt;=3,H51,0)</f>
        <v>2</v>
      </c>
      <c r="D78" s="344" t="s">
        <v>134</v>
      </c>
      <c r="E78" s="323"/>
      <c r="F78" s="323"/>
      <c r="G78" s="323"/>
      <c r="H78" s="323"/>
      <c r="I78" s="47"/>
      <c r="J78" s="13"/>
      <c r="L78" s="216"/>
      <c r="M78" s="94">
        <f>'YEAR 2'!M78</f>
        <v>0.01</v>
      </c>
      <c r="N78" s="45"/>
      <c r="O78" s="292">
        <f>$S51</f>
        <v>6658.56</v>
      </c>
      <c r="P78" s="325"/>
      <c r="Q78" s="311"/>
      <c r="R78" s="3"/>
      <c r="S78" s="28">
        <f>$M78*O78</f>
        <v>66.5856</v>
      </c>
      <c r="T78" s="3"/>
      <c r="U78" s="251">
        <f>'YEAR 2'!U78+S78</f>
        <v>195.8656</v>
      </c>
      <c r="V78" s="72"/>
    </row>
    <row r="79" spans="1:23" s="5" customFormat="1" ht="5.25" customHeight="1" thickBot="1" thickTop="1">
      <c r="A79" s="8"/>
      <c r="B79" s="209"/>
      <c r="C79" s="231"/>
      <c r="D79" s="219"/>
      <c r="E79" s="219"/>
      <c r="F79" s="219"/>
      <c r="G79" s="219"/>
      <c r="H79" s="221"/>
      <c r="I79" s="9"/>
      <c r="J79" s="8"/>
      <c r="K79" s="217"/>
      <c r="L79" s="86"/>
      <c r="M79" s="86"/>
      <c r="N79" s="86"/>
      <c r="O79" s="218"/>
      <c r="P79" s="218"/>
      <c r="Q79" s="218"/>
      <c r="R79" s="8"/>
      <c r="S79" s="8"/>
      <c r="T79" s="8"/>
      <c r="U79" s="211"/>
      <c r="V79" s="71"/>
      <c r="W79" s="52"/>
    </row>
    <row r="80" spans="1:22" ht="24" customHeight="1" thickBot="1" thickTop="1">
      <c r="A80" s="3"/>
      <c r="B80" s="208" t="s">
        <v>15</v>
      </c>
      <c r="C80" s="271">
        <f>IF('YEAR 1'!$U$4&gt;=3,H53,0)</f>
        <v>0</v>
      </c>
      <c r="D80" s="344" t="s">
        <v>22</v>
      </c>
      <c r="E80" s="345"/>
      <c r="F80" s="345"/>
      <c r="G80" s="345"/>
      <c r="H80" s="345"/>
      <c r="I80" s="48"/>
      <c r="J80" s="3"/>
      <c r="L80" s="45"/>
      <c r="M80" s="94">
        <f>'YEAR 2'!M80</f>
        <v>0.087</v>
      </c>
      <c r="N80" s="45"/>
      <c r="O80" s="292">
        <f>$S53</f>
        <v>0</v>
      </c>
      <c r="P80" s="325"/>
      <c r="Q80" s="311"/>
      <c r="R80" s="3"/>
      <c r="S80" s="28">
        <f>$M80*O80</f>
        <v>0</v>
      </c>
      <c r="T80" s="3"/>
      <c r="U80" s="251">
        <f>'YEAR 2'!U80+S80</f>
        <v>0</v>
      </c>
      <c r="V80" s="72"/>
    </row>
    <row r="81" spans="1:23" s="5" customFormat="1" ht="5.25" customHeight="1" thickBot="1" thickTop="1">
      <c r="A81" s="8"/>
      <c r="B81" s="209"/>
      <c r="C81" s="231"/>
      <c r="D81" s="219"/>
      <c r="E81" s="219"/>
      <c r="F81" s="219"/>
      <c r="G81" s="219"/>
      <c r="H81" s="221"/>
      <c r="I81" s="9"/>
      <c r="J81" s="8"/>
      <c r="K81" s="217"/>
      <c r="L81" s="86"/>
      <c r="M81" s="86"/>
      <c r="N81" s="86"/>
      <c r="O81" s="218"/>
      <c r="P81" s="218"/>
      <c r="Q81" s="218"/>
      <c r="R81" s="8"/>
      <c r="S81" s="8"/>
      <c r="T81" s="8"/>
      <c r="U81" s="211"/>
      <c r="V81" s="71"/>
      <c r="W81" s="52"/>
    </row>
    <row r="82" spans="1:22" ht="24" customHeight="1" thickBot="1" thickTop="1">
      <c r="A82" s="3"/>
      <c r="B82" s="208" t="s">
        <v>16</v>
      </c>
      <c r="C82" s="271">
        <f>IF('YEAR 1'!$U$4&gt;=3,H55,0)</f>
        <v>0</v>
      </c>
      <c r="D82" s="344" t="s">
        <v>132</v>
      </c>
      <c r="E82" s="345"/>
      <c r="F82" s="345"/>
      <c r="G82" s="345"/>
      <c r="H82" s="345"/>
      <c r="I82" s="48"/>
      <c r="J82" s="3"/>
      <c r="L82" s="45"/>
      <c r="M82" s="94">
        <f>'YEAR 2'!M82</f>
        <v>0.45</v>
      </c>
      <c r="N82" s="45"/>
      <c r="O82" s="292">
        <f>$S55</f>
        <v>0</v>
      </c>
      <c r="P82" s="325"/>
      <c r="Q82" s="311"/>
      <c r="R82" s="3"/>
      <c r="S82" s="28">
        <f>$M82*O82</f>
        <v>0</v>
      </c>
      <c r="T82" s="3"/>
      <c r="U82" s="251">
        <f>'YEAR 2'!U82+S82</f>
        <v>0</v>
      </c>
      <c r="V82" s="72"/>
    </row>
    <row r="83" spans="1:23" s="5" customFormat="1" ht="5.25" customHeight="1" thickBot="1" thickTop="1">
      <c r="A83" s="8"/>
      <c r="B83" s="209"/>
      <c r="C83" s="231"/>
      <c r="D83" s="219"/>
      <c r="E83" s="219"/>
      <c r="F83" s="219"/>
      <c r="G83" s="219"/>
      <c r="H83" s="221"/>
      <c r="I83" s="9"/>
      <c r="J83" s="8"/>
      <c r="K83" s="217"/>
      <c r="L83" s="86"/>
      <c r="M83" s="86"/>
      <c r="N83" s="86"/>
      <c r="O83" s="218"/>
      <c r="P83" s="218"/>
      <c r="Q83" s="218"/>
      <c r="R83" s="8"/>
      <c r="S83" s="8"/>
      <c r="T83" s="8"/>
      <c r="U83" s="211"/>
      <c r="V83" s="71"/>
      <c r="W83" s="52"/>
    </row>
    <row r="84" spans="1:22" ht="24" customHeight="1" thickBot="1" thickTop="1">
      <c r="A84" s="3"/>
      <c r="B84" s="208" t="s">
        <v>17</v>
      </c>
      <c r="C84" s="271">
        <f>IF('YEAR 1'!$U$4&gt;=3,H57,0)</f>
        <v>0</v>
      </c>
      <c r="D84" s="344" t="s">
        <v>133</v>
      </c>
      <c r="E84" s="345"/>
      <c r="F84" s="345"/>
      <c r="G84" s="345"/>
      <c r="H84" s="345"/>
      <c r="I84" s="48"/>
      <c r="J84" s="3"/>
      <c r="L84" s="45"/>
      <c r="M84" s="94">
        <f>'YEAR 2'!M84</f>
        <v>0.32</v>
      </c>
      <c r="N84" s="45"/>
      <c r="O84" s="292">
        <f>$S57</f>
        <v>0</v>
      </c>
      <c r="P84" s="325"/>
      <c r="Q84" s="311"/>
      <c r="R84" s="3"/>
      <c r="S84" s="28">
        <f>$M84*O84</f>
        <v>0</v>
      </c>
      <c r="T84" s="3"/>
      <c r="U84" s="251">
        <f>'YEAR 2'!U84+S84</f>
        <v>0</v>
      </c>
      <c r="V84" s="72"/>
    </row>
    <row r="85" spans="1:23" s="5" customFormat="1" ht="5.25" customHeight="1" thickBot="1" thickTop="1">
      <c r="A85" s="8"/>
      <c r="B85" s="209"/>
      <c r="C85" s="231"/>
      <c r="D85" s="219"/>
      <c r="E85" s="219"/>
      <c r="F85" s="219"/>
      <c r="G85" s="219"/>
      <c r="H85" s="221"/>
      <c r="I85" s="9"/>
      <c r="J85" s="8"/>
      <c r="K85" s="217"/>
      <c r="L85" s="86"/>
      <c r="M85" s="86"/>
      <c r="N85" s="86"/>
      <c r="O85" s="218"/>
      <c r="P85" s="218"/>
      <c r="Q85" s="218"/>
      <c r="R85" s="8"/>
      <c r="S85" s="8"/>
      <c r="T85" s="8"/>
      <c r="U85" s="211"/>
      <c r="V85" s="71"/>
      <c r="W85" s="52"/>
    </row>
    <row r="86" spans="1:22" ht="24" customHeight="1" thickBot="1" thickTop="1">
      <c r="A86" s="3"/>
      <c r="B86" s="208" t="s">
        <v>18</v>
      </c>
      <c r="C86" s="271">
        <f>IF('YEAR 1'!$U$4&gt;=3,H59,0)</f>
        <v>0</v>
      </c>
      <c r="D86" s="344" t="s">
        <v>23</v>
      </c>
      <c r="E86" s="345"/>
      <c r="F86" s="345"/>
      <c r="G86" s="345"/>
      <c r="H86" s="345"/>
      <c r="I86" s="48"/>
      <c r="J86" s="3"/>
      <c r="L86" s="45"/>
      <c r="M86" s="94">
        <f>'YEAR 2'!M86</f>
        <v>0.45</v>
      </c>
      <c r="N86" s="45"/>
      <c r="O86" s="292">
        <f>$S59</f>
        <v>0</v>
      </c>
      <c r="P86" s="325"/>
      <c r="Q86" s="311"/>
      <c r="R86" s="3"/>
      <c r="S86" s="28">
        <f>$M86*O86</f>
        <v>0</v>
      </c>
      <c r="T86" s="3"/>
      <c r="U86" s="251">
        <f>'YEAR 2'!U86+S86</f>
        <v>0</v>
      </c>
      <c r="V86" s="72"/>
    </row>
    <row r="87" spans="1:23" s="5" customFormat="1" ht="5.25" customHeight="1" thickBot="1" thickTop="1">
      <c r="A87" s="8"/>
      <c r="B87" s="209"/>
      <c r="C87" s="231"/>
      <c r="D87" s="219"/>
      <c r="E87" s="219"/>
      <c r="F87" s="219"/>
      <c r="G87" s="219"/>
      <c r="H87" s="221"/>
      <c r="I87" s="9"/>
      <c r="J87" s="8"/>
      <c r="K87" s="217"/>
      <c r="L87" s="86"/>
      <c r="M87" s="86"/>
      <c r="N87" s="86"/>
      <c r="O87" s="218"/>
      <c r="P87" s="218"/>
      <c r="Q87" s="218"/>
      <c r="R87" s="8"/>
      <c r="S87" s="8"/>
      <c r="T87" s="8"/>
      <c r="U87" s="211"/>
      <c r="V87" s="71"/>
      <c r="W87" s="52"/>
    </row>
    <row r="88" spans="1:22" ht="24" customHeight="1" thickBot="1" thickTop="1">
      <c r="A88" s="3"/>
      <c r="B88" s="208" t="s">
        <v>20</v>
      </c>
      <c r="C88" s="271">
        <f>IF('YEAR 1'!$U$4&gt;=3,H61,0)</f>
        <v>0</v>
      </c>
      <c r="D88" s="344" t="s">
        <v>24</v>
      </c>
      <c r="E88" s="345"/>
      <c r="F88" s="345"/>
      <c r="G88" s="345"/>
      <c r="H88" s="345"/>
      <c r="I88" s="48"/>
      <c r="J88" s="3"/>
      <c r="L88" s="45"/>
      <c r="M88" s="94">
        <f>'YEAR 2'!M88</f>
        <v>0.32</v>
      </c>
      <c r="N88" s="45"/>
      <c r="O88" s="292">
        <f>$S61</f>
        <v>0</v>
      </c>
      <c r="P88" s="325"/>
      <c r="Q88" s="311"/>
      <c r="R88" s="3"/>
      <c r="S88" s="28">
        <f>$M88*O88</f>
        <v>0</v>
      </c>
      <c r="T88" s="3"/>
      <c r="U88" s="251">
        <f>'YEAR 2'!U88+S88</f>
        <v>0</v>
      </c>
      <c r="V88" s="72"/>
    </row>
    <row r="89" spans="1:23" s="5" customFormat="1" ht="24" customHeight="1" thickBot="1" thickTop="1">
      <c r="A89" s="8"/>
      <c r="B89" s="64"/>
      <c r="C89" s="65"/>
      <c r="D89" s="67"/>
      <c r="E89" s="67"/>
      <c r="F89" s="17" t="s">
        <v>51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>
        <f>SUM(S68:S88)</f>
        <v>35619.883488</v>
      </c>
      <c r="T89" s="17"/>
      <c r="U89" s="76">
        <f>SUM(U68:U88)</f>
        <v>104778.05788800001</v>
      </c>
      <c r="V89" s="74"/>
      <c r="W89" s="53"/>
    </row>
    <row r="90" spans="2:23" s="79" customFormat="1" ht="24" customHeight="1" thickBot="1">
      <c r="B90" s="80" t="s">
        <v>58</v>
      </c>
      <c r="S90" s="80">
        <f>S33+S62+S89</f>
        <v>194835.936888</v>
      </c>
      <c r="T90" s="80"/>
      <c r="U90" s="80">
        <f>U33+U62+U89</f>
        <v>573121.7812879999</v>
      </c>
      <c r="V90" s="81"/>
      <c r="W90" s="82"/>
    </row>
    <row r="91" spans="1:24" s="159" customFormat="1" ht="24" customHeight="1" thickBot="1">
      <c r="A91" s="166"/>
      <c r="B91" s="173" t="s">
        <v>108</v>
      </c>
      <c r="C91" s="167"/>
      <c r="D91" s="301" t="s">
        <v>109</v>
      </c>
      <c r="E91" s="301"/>
      <c r="F91" s="301"/>
      <c r="G91" s="301"/>
      <c r="H91" s="301"/>
      <c r="I91" s="301"/>
      <c r="J91" s="301"/>
      <c r="K91" s="301"/>
      <c r="L91" s="301"/>
      <c r="M91" s="301"/>
      <c r="N91" s="163"/>
      <c r="O91" s="163"/>
      <c r="P91" s="163"/>
      <c r="Q91" s="163"/>
      <c r="R91" s="163"/>
      <c r="S91" s="163"/>
      <c r="T91" s="163"/>
      <c r="U91" s="299"/>
      <c r="V91" s="300"/>
      <c r="W91" s="169"/>
      <c r="X91" s="166"/>
    </row>
    <row r="92" spans="1:24" s="5" customFormat="1" ht="5.25" customHeight="1">
      <c r="A92" s="8"/>
      <c r="B92" s="2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370" t="s">
        <v>149</v>
      </c>
      <c r="V92" s="71"/>
      <c r="W92" s="52"/>
      <c r="X92" s="8"/>
    </row>
    <row r="93" spans="1:23" s="5" customFormat="1" ht="24" customHeight="1" thickBot="1">
      <c r="A93" s="8"/>
      <c r="B93" s="6"/>
      <c r="C93" s="8"/>
      <c r="D93" s="330" t="s">
        <v>47</v>
      </c>
      <c r="E93" s="330"/>
      <c r="F93" s="331"/>
      <c r="G93" s="8"/>
      <c r="H93" s="18"/>
      <c r="I93" s="8"/>
      <c r="J93" s="8"/>
      <c r="K93" s="22"/>
      <c r="L93" s="8"/>
      <c r="M93" s="10"/>
      <c r="N93" s="8"/>
      <c r="O93" s="10"/>
      <c r="P93" s="8"/>
      <c r="Q93" s="10"/>
      <c r="R93" s="10"/>
      <c r="S93" s="10" t="s">
        <v>170</v>
      </c>
      <c r="T93" s="10"/>
      <c r="U93" s="371"/>
      <c r="V93" s="71"/>
      <c r="W93" s="52"/>
    </row>
    <row r="94" spans="1:22" ht="24" customHeight="1" thickBot="1" thickTop="1">
      <c r="A94" s="3"/>
      <c r="B94" s="11"/>
      <c r="C94" s="12" t="s">
        <v>9</v>
      </c>
      <c r="D94" s="380" t="str">
        <f>IF('YEAR 1'!$U$4&gt;=3,IF('YEAR 1'!D97&gt;"",'YEAR 1'!D97,""),"")</f>
        <v>Spectrol Radiometer LX10</v>
      </c>
      <c r="E94" s="381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3"/>
      <c r="R94" s="3"/>
      <c r="S94" s="246">
        <f>IF('YEAR 1'!$U$4&gt;=3,'YEAR 2'!S94,0)</f>
        <v>0</v>
      </c>
      <c r="T94" s="3"/>
      <c r="U94" s="251">
        <f>'YEAR 2'!U94+S94</f>
        <v>55293</v>
      </c>
      <c r="V94" s="72"/>
    </row>
    <row r="95" spans="1:23" s="59" customFormat="1" ht="6" customHeight="1" thickBot="1" thickTop="1">
      <c r="A95" s="45"/>
      <c r="B95" s="55"/>
      <c r="C95" s="56"/>
      <c r="D95" s="229"/>
      <c r="E95" s="229"/>
      <c r="F95" s="229"/>
      <c r="G95" s="229"/>
      <c r="H95" s="229"/>
      <c r="I95" s="230"/>
      <c r="J95" s="230"/>
      <c r="K95" s="230"/>
      <c r="L95" s="230"/>
      <c r="M95" s="230"/>
      <c r="N95" s="230"/>
      <c r="O95" s="230"/>
      <c r="P95" s="230"/>
      <c r="Q95" s="230"/>
      <c r="R95" s="45"/>
      <c r="S95" s="234"/>
      <c r="T95" s="45"/>
      <c r="U95" s="252"/>
      <c r="V95" s="89"/>
      <c r="W95" s="62"/>
    </row>
    <row r="96" spans="1:22" ht="24" customHeight="1" thickBot="1" thickTop="1">
      <c r="A96" s="3"/>
      <c r="B96" s="11"/>
      <c r="C96" s="12" t="s">
        <v>10</v>
      </c>
      <c r="D96" s="380" t="str">
        <f>IF('YEAR 1'!$U$4&gt;=3,IF('YEAR 1'!D99&gt;"",'YEAR 1'!D99,""),"")</f>
        <v>visible probe with CCD and polarization optics</v>
      </c>
      <c r="E96" s="381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3"/>
      <c r="R96" s="3"/>
      <c r="S96" s="246">
        <f>IF('YEAR 1'!$U$4&gt;=3,'YEAR 2'!S96,0)</f>
        <v>0</v>
      </c>
      <c r="T96" s="3"/>
      <c r="U96" s="251">
        <f>'YEAR 2'!U96+S96</f>
        <v>60523</v>
      </c>
      <c r="V96" s="72"/>
    </row>
    <row r="97" spans="1:23" s="59" customFormat="1" ht="6" customHeight="1" thickBot="1" thickTop="1">
      <c r="A97" s="45"/>
      <c r="B97" s="55"/>
      <c r="C97" s="56"/>
      <c r="D97" s="229"/>
      <c r="E97" s="229"/>
      <c r="F97" s="229"/>
      <c r="G97" s="229"/>
      <c r="H97" s="229"/>
      <c r="I97" s="230"/>
      <c r="J97" s="230"/>
      <c r="K97" s="230"/>
      <c r="L97" s="230"/>
      <c r="M97" s="230"/>
      <c r="N97" s="230"/>
      <c r="O97" s="230"/>
      <c r="P97" s="230"/>
      <c r="Q97" s="230"/>
      <c r="R97" s="45"/>
      <c r="S97" s="234"/>
      <c r="T97" s="45"/>
      <c r="U97" s="252"/>
      <c r="V97" s="89"/>
      <c r="W97" s="62"/>
    </row>
    <row r="98" spans="1:22" ht="24" customHeight="1" thickBot="1" thickTop="1">
      <c r="A98" s="3"/>
      <c r="B98" s="11"/>
      <c r="C98" s="12" t="s">
        <v>11</v>
      </c>
      <c r="D98" s="380">
        <f>IF('YEAR 1'!$U$4&gt;=3,IF('YEAR 1'!D101&gt;"",'YEAR 1'!D101,""),"")</f>
      </c>
      <c r="E98" s="381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3"/>
      <c r="R98" s="3"/>
      <c r="S98" s="246">
        <f>IF('YEAR 1'!$U$4&gt;=3,'YEAR 2'!S98,0)</f>
        <v>0</v>
      </c>
      <c r="T98" s="3"/>
      <c r="U98" s="251">
        <f>'YEAR 2'!U98+S98</f>
        <v>0</v>
      </c>
      <c r="V98" s="72"/>
    </row>
    <row r="99" spans="1:23" s="59" customFormat="1" ht="6" customHeight="1" thickBot="1" thickTop="1">
      <c r="A99" s="45"/>
      <c r="B99" s="55"/>
      <c r="C99" s="56"/>
      <c r="D99" s="229"/>
      <c r="E99" s="229"/>
      <c r="F99" s="229"/>
      <c r="G99" s="229"/>
      <c r="H99" s="229"/>
      <c r="I99" s="230"/>
      <c r="J99" s="230"/>
      <c r="K99" s="230"/>
      <c r="L99" s="230"/>
      <c r="M99" s="230"/>
      <c r="N99" s="230"/>
      <c r="O99" s="230"/>
      <c r="P99" s="230"/>
      <c r="Q99" s="230"/>
      <c r="R99" s="45"/>
      <c r="S99" s="235"/>
      <c r="T99" s="45"/>
      <c r="U99" s="252"/>
      <c r="V99" s="89"/>
      <c r="W99" s="62"/>
    </row>
    <row r="100" spans="1:22" ht="24" customHeight="1" thickBot="1" thickTop="1">
      <c r="A100" s="3"/>
      <c r="B100" s="11"/>
      <c r="C100" s="12" t="s">
        <v>12</v>
      </c>
      <c r="D100" s="380">
        <f>IF('YEAR 1'!$U$4&gt;=3,IF('YEAR 1'!D103&gt;"",'YEAR 1'!D103,""),"")</f>
      </c>
      <c r="E100" s="381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383"/>
      <c r="R100" s="3"/>
      <c r="S100" s="246">
        <f>IF('YEAR 1'!$U$4&gt;=3,'YEAR 2'!S100,0)</f>
        <v>0</v>
      </c>
      <c r="T100" s="3"/>
      <c r="U100" s="251">
        <f>'YEAR 2'!U100+S100</f>
        <v>0</v>
      </c>
      <c r="V100" s="72"/>
    </row>
    <row r="101" spans="1:23" s="59" customFormat="1" ht="6" customHeight="1" thickBot="1" thickTop="1">
      <c r="A101" s="45"/>
      <c r="B101" s="55"/>
      <c r="C101" s="56"/>
      <c r="D101" s="229"/>
      <c r="E101" s="229"/>
      <c r="F101" s="229"/>
      <c r="G101" s="229"/>
      <c r="H101" s="229"/>
      <c r="I101" s="230"/>
      <c r="J101" s="230"/>
      <c r="K101" s="230"/>
      <c r="L101" s="230"/>
      <c r="M101" s="230"/>
      <c r="N101" s="230"/>
      <c r="O101" s="230"/>
      <c r="P101" s="230"/>
      <c r="Q101" s="230"/>
      <c r="R101" s="45"/>
      <c r="S101" s="234"/>
      <c r="T101" s="45"/>
      <c r="U101" s="252"/>
      <c r="V101" s="89"/>
      <c r="W101" s="62"/>
    </row>
    <row r="102" spans="1:22" ht="24" customHeight="1" thickBot="1" thickTop="1">
      <c r="A102" s="3"/>
      <c r="B102" s="11"/>
      <c r="C102" s="12" t="s">
        <v>13</v>
      </c>
      <c r="D102" s="380">
        <f>IF('YEAR 1'!$U$4&gt;=3,IF('YEAR 1'!D105&gt;"",'YEAR 1'!D105,""),"")</f>
      </c>
      <c r="E102" s="381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3"/>
      <c r="R102" s="3"/>
      <c r="S102" s="246">
        <f>IF('YEAR 1'!$U$4&gt;=3,'YEAR 2'!S102,0)</f>
        <v>0</v>
      </c>
      <c r="T102" s="3"/>
      <c r="U102" s="251">
        <f>'YEAR 2'!U102+S102</f>
        <v>0</v>
      </c>
      <c r="V102" s="72"/>
    </row>
    <row r="103" spans="1:23" s="59" customFormat="1" ht="6" customHeight="1" thickBot="1" thickTop="1">
      <c r="A103" s="45"/>
      <c r="B103" s="55"/>
      <c r="C103" s="56"/>
      <c r="D103" s="229"/>
      <c r="E103" s="229"/>
      <c r="F103" s="229"/>
      <c r="G103" s="229"/>
      <c r="H103" s="229"/>
      <c r="I103" s="230"/>
      <c r="J103" s="230"/>
      <c r="K103" s="230"/>
      <c r="L103" s="230"/>
      <c r="M103" s="230"/>
      <c r="N103" s="230"/>
      <c r="O103" s="230"/>
      <c r="P103" s="230"/>
      <c r="Q103" s="230"/>
      <c r="R103" s="45"/>
      <c r="S103" s="234"/>
      <c r="T103" s="45"/>
      <c r="U103" s="252"/>
      <c r="V103" s="89"/>
      <c r="W103" s="62"/>
    </row>
    <row r="104" spans="1:22" ht="24" customHeight="1" thickBot="1" thickTop="1">
      <c r="A104" s="3"/>
      <c r="B104" s="11"/>
      <c r="C104" s="12" t="s">
        <v>14</v>
      </c>
      <c r="D104" s="380">
        <f>IF('YEAR 1'!$U$4&gt;=3,IF('YEAR 1'!D107&gt;"",'YEAR 1'!D107,""),"")</f>
      </c>
      <c r="E104" s="381"/>
      <c r="F104" s="382"/>
      <c r="G104" s="382"/>
      <c r="H104" s="382"/>
      <c r="I104" s="382"/>
      <c r="J104" s="382"/>
      <c r="K104" s="382"/>
      <c r="L104" s="382"/>
      <c r="M104" s="382"/>
      <c r="N104" s="382"/>
      <c r="O104" s="382"/>
      <c r="P104" s="382"/>
      <c r="Q104" s="383"/>
      <c r="R104" s="3"/>
      <c r="S104" s="246">
        <f>IF('YEAR 1'!$U$4&gt;=3,'YEAR 2'!S104,0)</f>
        <v>0</v>
      </c>
      <c r="T104" s="3"/>
      <c r="U104" s="251">
        <f>'YEAR 2'!U104+S104</f>
        <v>0</v>
      </c>
      <c r="V104" s="72"/>
    </row>
    <row r="105" spans="1:23" s="59" customFormat="1" ht="5.25" customHeight="1" thickBot="1" thickTop="1">
      <c r="A105" s="45"/>
      <c r="B105" s="55"/>
      <c r="C105" s="56"/>
      <c r="D105" s="229"/>
      <c r="E105" s="229"/>
      <c r="F105" s="229"/>
      <c r="G105" s="229"/>
      <c r="H105" s="229"/>
      <c r="I105" s="230"/>
      <c r="J105" s="230"/>
      <c r="K105" s="230"/>
      <c r="L105" s="230"/>
      <c r="M105" s="230"/>
      <c r="N105" s="230"/>
      <c r="O105" s="230"/>
      <c r="P105" s="230"/>
      <c r="Q105" s="230"/>
      <c r="R105" s="45"/>
      <c r="S105" s="234"/>
      <c r="T105" s="45"/>
      <c r="U105" s="252"/>
      <c r="V105" s="89"/>
      <c r="W105" s="62"/>
    </row>
    <row r="106" spans="1:22" ht="24" customHeight="1" thickBot="1" thickTop="1">
      <c r="A106" s="3"/>
      <c r="B106" s="11"/>
      <c r="C106" s="12" t="s">
        <v>15</v>
      </c>
      <c r="D106" s="380">
        <f>IF('YEAR 1'!$U$4&gt;=3,IF('YEAR 1'!D109&gt;"",'YEAR 1'!D109,""),"")</f>
      </c>
      <c r="E106" s="381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3"/>
      <c r="R106" s="3"/>
      <c r="S106" s="246">
        <f>IF('YEAR 1'!$U$4&gt;=3,'YEAR 2'!S106,0)</f>
        <v>0</v>
      </c>
      <c r="T106" s="3"/>
      <c r="U106" s="251">
        <f>'YEAR 2'!U106+S106</f>
        <v>0</v>
      </c>
      <c r="V106" s="72"/>
    </row>
    <row r="107" spans="1:23" s="59" customFormat="1" ht="5.25" customHeight="1" thickBot="1" thickTop="1">
      <c r="A107" s="45"/>
      <c r="B107" s="55"/>
      <c r="C107" s="56"/>
      <c r="D107" s="229"/>
      <c r="E107" s="229"/>
      <c r="F107" s="229"/>
      <c r="G107" s="229"/>
      <c r="H107" s="229"/>
      <c r="I107" s="230"/>
      <c r="J107" s="230"/>
      <c r="K107" s="230"/>
      <c r="L107" s="230"/>
      <c r="M107" s="230"/>
      <c r="N107" s="230"/>
      <c r="O107" s="230"/>
      <c r="P107" s="230"/>
      <c r="Q107" s="230"/>
      <c r="R107" s="45"/>
      <c r="S107" s="234"/>
      <c r="T107" s="45"/>
      <c r="U107" s="252"/>
      <c r="V107" s="89"/>
      <c r="W107" s="62"/>
    </row>
    <row r="108" spans="1:22" ht="24" customHeight="1" thickBot="1" thickTop="1">
      <c r="A108" s="3"/>
      <c r="B108" s="11"/>
      <c r="C108" s="12" t="s">
        <v>16</v>
      </c>
      <c r="D108" s="380">
        <f>IF('YEAR 1'!$U$4&gt;=3,IF('YEAR 1'!D111&gt;"",'YEAR 1'!D111,""),"")</f>
      </c>
      <c r="E108" s="381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3"/>
      <c r="R108" s="3"/>
      <c r="S108" s="246">
        <f>IF('YEAR 1'!$U$4&gt;=3,'YEAR 2'!S108,0)</f>
        <v>0</v>
      </c>
      <c r="T108" s="3"/>
      <c r="U108" s="251">
        <f>'YEAR 2'!U108+S108</f>
        <v>0</v>
      </c>
      <c r="V108" s="72"/>
    </row>
    <row r="109" spans="1:23" s="59" customFormat="1" ht="6" customHeight="1" thickBot="1" thickTop="1">
      <c r="A109" s="45"/>
      <c r="B109" s="55"/>
      <c r="C109" s="56"/>
      <c r="D109" s="229"/>
      <c r="E109" s="229"/>
      <c r="F109" s="229"/>
      <c r="G109" s="229"/>
      <c r="H109" s="229"/>
      <c r="I109" s="230"/>
      <c r="J109" s="230"/>
      <c r="K109" s="230"/>
      <c r="L109" s="230"/>
      <c r="M109" s="230"/>
      <c r="N109" s="230"/>
      <c r="O109" s="230"/>
      <c r="P109" s="230"/>
      <c r="Q109" s="230"/>
      <c r="R109" s="45"/>
      <c r="S109" s="234"/>
      <c r="T109" s="45"/>
      <c r="U109" s="255"/>
      <c r="V109" s="89"/>
      <c r="W109" s="62"/>
    </row>
    <row r="110" spans="1:22" ht="24" customHeight="1" thickBot="1" thickTop="1">
      <c r="A110" s="3"/>
      <c r="B110" s="11"/>
      <c r="C110" s="12" t="s">
        <v>17</v>
      </c>
      <c r="D110" s="380">
        <f>IF('YEAR 1'!$U$4&gt;=3,IF('YEAR 1'!D113&gt;"",'YEAR 1'!D113,""),"")</f>
      </c>
      <c r="E110" s="381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3"/>
      <c r="R110" s="3"/>
      <c r="S110" s="246">
        <f>IF('YEAR 1'!$U$4&gt;=3,'YEAR 2'!S110,0)</f>
        <v>0</v>
      </c>
      <c r="T110" s="3"/>
      <c r="U110" s="251">
        <f>'YEAR 2'!U110+S110</f>
        <v>0</v>
      </c>
      <c r="V110" s="72"/>
    </row>
    <row r="111" spans="1:23" s="59" customFormat="1" ht="6" customHeight="1" thickBot="1" thickTop="1">
      <c r="A111" s="45"/>
      <c r="B111" s="55"/>
      <c r="C111" s="56"/>
      <c r="D111" s="229"/>
      <c r="E111" s="229"/>
      <c r="F111" s="229"/>
      <c r="G111" s="229"/>
      <c r="H111" s="229"/>
      <c r="I111" s="230"/>
      <c r="J111" s="230"/>
      <c r="K111" s="230"/>
      <c r="L111" s="230"/>
      <c r="M111" s="230"/>
      <c r="N111" s="230"/>
      <c r="O111" s="230"/>
      <c r="P111" s="230"/>
      <c r="Q111" s="230"/>
      <c r="R111" s="45"/>
      <c r="S111" s="234"/>
      <c r="T111" s="45"/>
      <c r="U111" s="252"/>
      <c r="V111" s="89"/>
      <c r="W111" s="62"/>
    </row>
    <row r="112" spans="1:22" ht="24" customHeight="1" thickBot="1" thickTop="1">
      <c r="A112" s="3"/>
      <c r="B112" s="11"/>
      <c r="C112" s="12" t="s">
        <v>18</v>
      </c>
      <c r="D112" s="380" t="s">
        <v>127</v>
      </c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6"/>
      <c r="R112" s="3"/>
      <c r="S112" s="246">
        <f>IF('YEAR 1'!$U$4&gt;=3,'YEAR 2'!S112,0)</f>
        <v>0</v>
      </c>
      <c r="T112" s="3"/>
      <c r="U112" s="251">
        <f>'YEAR 2'!U112+S112</f>
        <v>0</v>
      </c>
      <c r="V112" s="72"/>
    </row>
    <row r="113" spans="1:23" s="5" customFormat="1" ht="24" customHeight="1" thickBot="1" thickTop="1">
      <c r="A113" s="8"/>
      <c r="B113" s="64"/>
      <c r="C113" s="65"/>
      <c r="D113" s="295" t="s">
        <v>52</v>
      </c>
      <c r="E113" s="295"/>
      <c r="F113" s="295"/>
      <c r="G113" s="295"/>
      <c r="H113" s="295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>
        <f>SUM(S94:S112)</f>
        <v>0</v>
      </c>
      <c r="T113" s="17"/>
      <c r="U113" s="78">
        <f>SUM(U94:U112)</f>
        <v>115816</v>
      </c>
      <c r="V113" s="74"/>
      <c r="W113" s="53"/>
    </row>
    <row r="114" ht="8.25" customHeight="1" thickBot="1"/>
    <row r="115" spans="2:23" s="159" customFormat="1" ht="24" customHeight="1" thickBot="1">
      <c r="B115" s="173" t="s">
        <v>110</v>
      </c>
      <c r="C115" s="163"/>
      <c r="D115" s="161" t="s">
        <v>2</v>
      </c>
      <c r="E115" s="168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74"/>
      <c r="V115" s="175"/>
      <c r="W115" s="172"/>
    </row>
    <row r="116" spans="1:24" s="5" customFormat="1" ht="5.25" customHeight="1" thickBot="1">
      <c r="A116" s="8"/>
      <c r="B116" s="2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51"/>
      <c r="V116" s="71"/>
      <c r="W116" s="52"/>
      <c r="X116" s="8"/>
    </row>
    <row r="117" spans="1:24" s="5" customFormat="1" ht="26.25" customHeight="1" thickBot="1">
      <c r="A117" s="8"/>
      <c r="B117" s="29"/>
      <c r="C117" s="30"/>
      <c r="D117" s="286" t="s">
        <v>104</v>
      </c>
      <c r="E117" s="287"/>
      <c r="F117" s="287"/>
      <c r="G117" s="287"/>
      <c r="H117" s="287"/>
      <c r="I117" s="287"/>
      <c r="J117" s="287"/>
      <c r="K117" s="287"/>
      <c r="L117" s="287"/>
      <c r="M117" s="288"/>
      <c r="N117" s="85"/>
      <c r="O117" s="289" t="s">
        <v>159</v>
      </c>
      <c r="P117" s="390"/>
      <c r="Q117" s="390"/>
      <c r="R117" s="390"/>
      <c r="S117" s="391"/>
      <c r="T117" s="188"/>
      <c r="U117" s="189">
        <f>IF('YEAR 1'!$U$4&gt;=3,'YEAR 2'!U117,0)</f>
        <v>0.01</v>
      </c>
      <c r="V117" s="7"/>
      <c r="W117" s="214"/>
      <c r="X117" s="7"/>
    </row>
    <row r="118" spans="1:24" s="5" customFormat="1" ht="14.25" customHeight="1">
      <c r="A118" s="8"/>
      <c r="B118" s="29"/>
      <c r="C118" s="30"/>
      <c r="D118" s="30"/>
      <c r="E118" s="30"/>
      <c r="F118" s="30"/>
      <c r="G118" s="30"/>
      <c r="H118" s="8"/>
      <c r="I118" s="8"/>
      <c r="J118" s="8"/>
      <c r="K118" s="8"/>
      <c r="L118" s="8"/>
      <c r="M118" s="22"/>
      <c r="N118" s="8"/>
      <c r="O118" s="22"/>
      <c r="P118" s="22"/>
      <c r="Q118" s="22"/>
      <c r="R118" s="8"/>
      <c r="S118" s="8"/>
      <c r="T118" s="8"/>
      <c r="U118" s="33"/>
      <c r="V118" s="37"/>
      <c r="W118" s="34"/>
      <c r="X118" s="7"/>
    </row>
    <row r="119" spans="1:23" s="5" customFormat="1" ht="11.25" customHeight="1">
      <c r="A119" s="8"/>
      <c r="B119" s="2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22"/>
      <c r="N119" s="22"/>
      <c r="O119" s="22"/>
      <c r="P119" s="22"/>
      <c r="Q119" s="22"/>
      <c r="R119" s="8"/>
      <c r="S119" s="350"/>
      <c r="T119" s="350"/>
      <c r="U119" s="306" t="s">
        <v>149</v>
      </c>
      <c r="V119" s="71"/>
      <c r="W119" s="52"/>
    </row>
    <row r="120" spans="1:23" s="5" customFormat="1" ht="24" customHeight="1" thickBot="1">
      <c r="A120" s="8"/>
      <c r="B120" s="6"/>
      <c r="C120" s="8"/>
      <c r="D120" s="332" t="s">
        <v>47</v>
      </c>
      <c r="E120" s="332"/>
      <c r="F120" s="333"/>
      <c r="G120" s="8"/>
      <c r="H120" s="18"/>
      <c r="I120" s="8"/>
      <c r="J120" s="8"/>
      <c r="K120" s="22"/>
      <c r="L120" s="8"/>
      <c r="M120" s="10"/>
      <c r="N120" s="8"/>
      <c r="O120" s="10"/>
      <c r="P120" s="8"/>
      <c r="Q120" s="10"/>
      <c r="R120" s="10"/>
      <c r="S120" s="10" t="s">
        <v>170</v>
      </c>
      <c r="T120" s="10"/>
      <c r="U120" s="371"/>
      <c r="V120" s="71"/>
      <c r="W120" s="52"/>
    </row>
    <row r="121" spans="2:22" ht="24" customHeight="1" thickBot="1" thickTop="1">
      <c r="B121" s="11"/>
      <c r="C121" s="12" t="s">
        <v>9</v>
      </c>
      <c r="D121" s="326" t="s">
        <v>187</v>
      </c>
      <c r="E121" s="327"/>
      <c r="F121" s="328"/>
      <c r="G121" s="328"/>
      <c r="H121" s="328"/>
      <c r="I121" s="328"/>
      <c r="J121" s="328"/>
      <c r="K121" s="328"/>
      <c r="L121" s="328"/>
      <c r="M121" s="329"/>
      <c r="N121" s="3"/>
      <c r="O121" s="3"/>
      <c r="P121" s="3"/>
      <c r="Q121" s="3"/>
      <c r="R121" s="3"/>
      <c r="S121" s="90">
        <f>IF('YEAR 1'!$U$4&gt;=3,('YEAR 2'!S121*'YEAR 2'!$U$117)+'YEAR 2'!S121,0)</f>
        <v>12751.25</v>
      </c>
      <c r="T121" s="3"/>
      <c r="U121" s="251">
        <f>'YEAR 2'!U121+S121</f>
        <v>37876.25</v>
      </c>
      <c r="V121" s="72"/>
    </row>
    <row r="122" spans="2:22" ht="6" customHeight="1" thickBot="1" thickTop="1">
      <c r="B122" s="11"/>
      <c r="C122" s="1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91"/>
      <c r="V122" s="72"/>
    </row>
    <row r="123" spans="2:22" ht="24" customHeight="1" thickBot="1" thickTop="1">
      <c r="B123" s="11"/>
      <c r="C123" s="12" t="s">
        <v>10</v>
      </c>
      <c r="D123" s="326" t="s">
        <v>25</v>
      </c>
      <c r="E123" s="327"/>
      <c r="F123" s="328"/>
      <c r="G123" s="328"/>
      <c r="H123" s="328"/>
      <c r="I123" s="328"/>
      <c r="J123" s="328"/>
      <c r="K123" s="328"/>
      <c r="L123" s="328"/>
      <c r="M123" s="329"/>
      <c r="N123" s="3"/>
      <c r="O123" s="3"/>
      <c r="P123" s="3"/>
      <c r="Q123" s="3"/>
      <c r="R123" s="3"/>
      <c r="S123" s="90">
        <v>3000</v>
      </c>
      <c r="T123" s="3"/>
      <c r="U123" s="251">
        <f>'YEAR 2'!U123+S123</f>
        <v>3000</v>
      </c>
      <c r="V123" s="72"/>
    </row>
    <row r="124" spans="2:23" s="5" customFormat="1" ht="24" customHeight="1" thickBot="1" thickTop="1">
      <c r="B124" s="64"/>
      <c r="C124" s="68"/>
      <c r="D124" s="17" t="s">
        <v>53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69"/>
      <c r="R124" s="17"/>
      <c r="S124" s="17">
        <f>SUM(S121:S123)</f>
        <v>15751.25</v>
      </c>
      <c r="T124" s="17"/>
      <c r="U124" s="78">
        <f>SUM(U121:U123)</f>
        <v>40876.25</v>
      </c>
      <c r="V124" s="74"/>
      <c r="W124" s="53"/>
    </row>
    <row r="125" ht="7.5" customHeight="1" thickBot="1"/>
    <row r="126" spans="1:23" s="159" customFormat="1" ht="24" customHeight="1" thickBot="1">
      <c r="A126" s="166"/>
      <c r="B126" s="173" t="s">
        <v>111</v>
      </c>
      <c r="C126" s="163"/>
      <c r="D126" s="301" t="s">
        <v>112</v>
      </c>
      <c r="E126" s="301"/>
      <c r="F126" s="301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76"/>
      <c r="V126" s="175"/>
      <c r="W126" s="172"/>
    </row>
    <row r="127" spans="1:24" s="5" customFormat="1" ht="5.25" customHeight="1" thickBot="1">
      <c r="A127" s="8"/>
      <c r="B127" s="29"/>
      <c r="C127" s="8"/>
      <c r="D127" s="8"/>
      <c r="E127" s="8"/>
      <c r="F127" s="8"/>
      <c r="G127" s="8"/>
      <c r="H127" s="334"/>
      <c r="I127" s="335"/>
      <c r="J127" s="335"/>
      <c r="K127" s="335"/>
      <c r="L127" s="335"/>
      <c r="M127" s="335"/>
      <c r="N127" s="335"/>
      <c r="O127" s="335"/>
      <c r="P127" s="335"/>
      <c r="Q127" s="335"/>
      <c r="R127" s="8"/>
      <c r="S127" s="8"/>
      <c r="T127" s="8"/>
      <c r="U127" s="51"/>
      <c r="V127" s="71"/>
      <c r="W127" s="52"/>
      <c r="X127" s="8"/>
    </row>
    <row r="128" spans="1:24" s="5" customFormat="1" ht="26.25" customHeight="1" thickBot="1">
      <c r="A128" s="8"/>
      <c r="B128" s="29"/>
      <c r="C128" s="30"/>
      <c r="D128" s="286" t="s">
        <v>104</v>
      </c>
      <c r="E128" s="287"/>
      <c r="F128" s="287"/>
      <c r="G128" s="287"/>
      <c r="H128" s="287"/>
      <c r="I128" s="287"/>
      <c r="J128" s="287"/>
      <c r="K128" s="287"/>
      <c r="L128" s="287"/>
      <c r="M128" s="288"/>
      <c r="N128" s="85"/>
      <c r="O128" s="289" t="s">
        <v>159</v>
      </c>
      <c r="P128" s="390"/>
      <c r="Q128" s="390"/>
      <c r="R128" s="390"/>
      <c r="S128" s="391"/>
      <c r="T128" s="188"/>
      <c r="U128" s="189">
        <f>IF('YEAR 1'!$U$4&gt;=3,'YEAR 2'!U128,0)</f>
        <v>0.02</v>
      </c>
      <c r="V128" s="7"/>
      <c r="W128" s="214"/>
      <c r="X128" s="7"/>
    </row>
    <row r="129" spans="1:24" s="5" customFormat="1" ht="14.25" customHeight="1">
      <c r="A129" s="8"/>
      <c r="B129" s="29"/>
      <c r="C129" s="30"/>
      <c r="D129" s="30"/>
      <c r="E129" s="30"/>
      <c r="F129" s="30"/>
      <c r="G129" s="30"/>
      <c r="H129" s="8"/>
      <c r="I129" s="8"/>
      <c r="J129" s="8"/>
      <c r="K129" s="8"/>
      <c r="L129" s="8"/>
      <c r="M129" s="22"/>
      <c r="N129" s="8"/>
      <c r="O129" s="22"/>
      <c r="P129" s="22"/>
      <c r="Q129" s="22"/>
      <c r="R129" s="8"/>
      <c r="S129" s="8"/>
      <c r="T129" s="8"/>
      <c r="U129" s="33"/>
      <c r="V129" s="37"/>
      <c r="W129" s="34"/>
      <c r="X129" s="7"/>
    </row>
    <row r="130" spans="1:23" s="5" customFormat="1" ht="11.25" customHeight="1">
      <c r="A130" s="8"/>
      <c r="B130" s="29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22"/>
      <c r="N130" s="22"/>
      <c r="O130" s="22"/>
      <c r="P130" s="22"/>
      <c r="Q130" s="22"/>
      <c r="R130" s="8"/>
      <c r="S130" s="350"/>
      <c r="T130" s="350"/>
      <c r="U130" s="51"/>
      <c r="V130" s="71"/>
      <c r="W130" s="52"/>
    </row>
    <row r="131" spans="1:23" s="5" customFormat="1" ht="28.5" customHeight="1" thickBot="1">
      <c r="A131" s="8"/>
      <c r="B131" s="6"/>
      <c r="C131" s="8"/>
      <c r="D131" s="332" t="s">
        <v>47</v>
      </c>
      <c r="E131" s="332"/>
      <c r="F131" s="333"/>
      <c r="G131" s="8"/>
      <c r="H131" s="18"/>
      <c r="I131" s="8"/>
      <c r="J131" s="8"/>
      <c r="K131" s="22"/>
      <c r="L131" s="8"/>
      <c r="M131" s="10"/>
      <c r="N131" s="8"/>
      <c r="O131" s="10"/>
      <c r="P131" s="330" t="s">
        <v>117</v>
      </c>
      <c r="Q131" s="323"/>
      <c r="R131" s="323"/>
      <c r="S131" s="10" t="s">
        <v>170</v>
      </c>
      <c r="T131" s="10"/>
      <c r="U131" s="254" t="s">
        <v>149</v>
      </c>
      <c r="V131" s="71"/>
      <c r="W131" s="52"/>
    </row>
    <row r="132" spans="1:22" ht="24" customHeight="1" thickBot="1" thickTop="1">
      <c r="A132" s="3"/>
      <c r="B132" s="11"/>
      <c r="C132" s="12" t="s">
        <v>9</v>
      </c>
      <c r="D132" s="326" t="s">
        <v>26</v>
      </c>
      <c r="E132" s="327"/>
      <c r="F132" s="328"/>
      <c r="G132" s="328"/>
      <c r="H132" s="328"/>
      <c r="I132" s="328"/>
      <c r="J132" s="328"/>
      <c r="K132" s="328"/>
      <c r="L132" s="328"/>
      <c r="M132" s="329"/>
      <c r="N132" s="3"/>
      <c r="O132" s="3"/>
      <c r="P132" s="3"/>
      <c r="Q132" s="232">
        <f>IF('YEAR 1'!$U$4&gt;=3,'YEAR 2'!Q132,0)</f>
        <v>2</v>
      </c>
      <c r="R132" s="3"/>
      <c r="S132" s="90">
        <f>IF('YEAR 1'!$U$4&gt;=3,('YEAR 2'!S132*'YEAR 2'!$U$128)+'YEAR 2'!S132,0)</f>
        <v>12484.8</v>
      </c>
      <c r="T132" s="3"/>
      <c r="U132" s="251">
        <f>'YEAR 2'!U132+S132</f>
        <v>36724.8</v>
      </c>
      <c r="V132" s="72"/>
    </row>
    <row r="133" spans="2:23" s="45" customFormat="1" ht="6" customHeight="1" thickBot="1" thickTop="1">
      <c r="B133" s="55"/>
      <c r="C133" s="56"/>
      <c r="D133" s="60"/>
      <c r="E133" s="60"/>
      <c r="F133" s="61"/>
      <c r="G133" s="61"/>
      <c r="H133" s="61"/>
      <c r="I133" s="61"/>
      <c r="J133" s="61"/>
      <c r="K133" s="61"/>
      <c r="L133" s="61"/>
      <c r="M133" s="61"/>
      <c r="Q133" s="242"/>
      <c r="U133" s="252"/>
      <c r="V133" s="89"/>
      <c r="W133" s="62"/>
    </row>
    <row r="134" spans="1:22" ht="24" customHeight="1" thickBot="1" thickTop="1">
      <c r="A134" s="3"/>
      <c r="B134" s="11"/>
      <c r="C134" s="12" t="s">
        <v>10</v>
      </c>
      <c r="D134" s="326" t="s">
        <v>2</v>
      </c>
      <c r="E134" s="327"/>
      <c r="F134" s="328"/>
      <c r="G134" s="328"/>
      <c r="H134" s="328"/>
      <c r="I134" s="328"/>
      <c r="J134" s="328"/>
      <c r="K134" s="328"/>
      <c r="L134" s="328"/>
      <c r="M134" s="329"/>
      <c r="N134" s="3"/>
      <c r="O134" s="3"/>
      <c r="P134" s="3"/>
      <c r="Q134" s="232">
        <f>IF('YEAR 1'!$U$4&gt;=3,'YEAR 2'!Q134,0)</f>
        <v>0</v>
      </c>
      <c r="R134" s="3"/>
      <c r="S134" s="90">
        <f>IF('YEAR 1'!$U$4&gt;=3,('YEAR 2'!S134*'YEAR 2'!$U$128)+'YEAR 2'!S134,0)</f>
        <v>0</v>
      </c>
      <c r="T134" s="3"/>
      <c r="U134" s="251">
        <f>'YEAR 2'!U134+S134</f>
        <v>0</v>
      </c>
      <c r="V134" s="72"/>
    </row>
    <row r="135" spans="2:23" s="45" customFormat="1" ht="6" customHeight="1" thickBot="1" thickTop="1">
      <c r="B135" s="55"/>
      <c r="C135" s="56"/>
      <c r="D135" s="60"/>
      <c r="E135" s="60"/>
      <c r="F135" s="61"/>
      <c r="G135" s="61"/>
      <c r="H135" s="61"/>
      <c r="I135" s="61"/>
      <c r="J135" s="61"/>
      <c r="K135" s="61"/>
      <c r="L135" s="61"/>
      <c r="M135" s="61"/>
      <c r="Q135" s="242"/>
      <c r="U135" s="252"/>
      <c r="V135" s="89"/>
      <c r="W135" s="62"/>
    </row>
    <row r="136" spans="1:22" ht="24" customHeight="1" thickBot="1" thickTop="1">
      <c r="A136" s="3"/>
      <c r="B136" s="11"/>
      <c r="C136" s="12" t="s">
        <v>11</v>
      </c>
      <c r="D136" s="326" t="s">
        <v>27</v>
      </c>
      <c r="E136" s="327"/>
      <c r="F136" s="328"/>
      <c r="G136" s="328"/>
      <c r="H136" s="328"/>
      <c r="I136" s="328"/>
      <c r="J136" s="328"/>
      <c r="K136" s="328"/>
      <c r="L136" s="328"/>
      <c r="M136" s="329"/>
      <c r="N136" s="3"/>
      <c r="O136" s="3"/>
      <c r="P136" s="3"/>
      <c r="Q136" s="232">
        <f>IF('YEAR 1'!$U$4&gt;=3,'YEAR 2'!Q136,0)</f>
        <v>0</v>
      </c>
      <c r="R136" s="3"/>
      <c r="S136" s="90">
        <f>IF('YEAR 1'!$U$4&gt;=3,('YEAR 2'!S136*'YEAR 2'!$U$128)+'YEAR 2'!S136,0)</f>
        <v>0</v>
      </c>
      <c r="T136" s="3"/>
      <c r="U136" s="251">
        <f>'YEAR 2'!U136+S136</f>
        <v>0</v>
      </c>
      <c r="V136" s="72"/>
    </row>
    <row r="137" spans="2:23" s="45" customFormat="1" ht="6" customHeight="1" thickBot="1" thickTop="1">
      <c r="B137" s="55"/>
      <c r="C137" s="56"/>
      <c r="D137" s="60"/>
      <c r="E137" s="60"/>
      <c r="F137" s="61"/>
      <c r="G137" s="61"/>
      <c r="H137" s="61"/>
      <c r="I137" s="61"/>
      <c r="J137" s="61"/>
      <c r="K137" s="61"/>
      <c r="L137" s="61"/>
      <c r="M137" s="61"/>
      <c r="Q137" s="242"/>
      <c r="U137" s="252"/>
      <c r="V137" s="89"/>
      <c r="W137" s="62"/>
    </row>
    <row r="138" spans="1:22" ht="24" customHeight="1" thickBot="1" thickTop="1">
      <c r="A138" s="3"/>
      <c r="B138" s="11"/>
      <c r="C138" s="12" t="s">
        <v>12</v>
      </c>
      <c r="D138" s="326" t="s">
        <v>3</v>
      </c>
      <c r="E138" s="327"/>
      <c r="F138" s="328"/>
      <c r="G138" s="328"/>
      <c r="H138" s="328"/>
      <c r="I138" s="328"/>
      <c r="J138" s="328"/>
      <c r="K138" s="328"/>
      <c r="L138" s="328"/>
      <c r="M138" s="329"/>
      <c r="N138" s="3"/>
      <c r="O138" s="3"/>
      <c r="P138" s="3"/>
      <c r="Q138" s="232">
        <f>IF('YEAR 1'!$U$4&gt;=3,'YEAR 2'!Q138,0)</f>
        <v>0</v>
      </c>
      <c r="R138" s="3"/>
      <c r="S138" s="90">
        <f>IF('YEAR 1'!$U$4&gt;=3,('YEAR 2'!S138*'YEAR 2'!$U$128)+'YEAR 2'!S138,0)</f>
        <v>0</v>
      </c>
      <c r="T138" s="3"/>
      <c r="U138" s="251">
        <f>'YEAR 2'!U138+S138</f>
        <v>0</v>
      </c>
      <c r="V138" s="72"/>
    </row>
    <row r="139" spans="1:23" s="5" customFormat="1" ht="24" customHeight="1" thickBot="1" thickTop="1">
      <c r="A139" s="8"/>
      <c r="B139" s="64"/>
      <c r="C139" s="17"/>
      <c r="D139" s="17" t="s">
        <v>54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>
        <f>SUM(S132:S138)</f>
        <v>12484.8</v>
      </c>
      <c r="T139" s="17"/>
      <c r="U139" s="78">
        <f>SUM(U132:U138)</f>
        <v>36724.8</v>
      </c>
      <c r="V139" s="74"/>
      <c r="W139" s="53"/>
    </row>
    <row r="140" ht="8.25" customHeight="1" thickBot="1"/>
    <row r="141" spans="1:23" s="159" customFormat="1" ht="24" customHeight="1" thickBot="1">
      <c r="A141" s="166"/>
      <c r="B141" s="173" t="s">
        <v>113</v>
      </c>
      <c r="C141" s="177"/>
      <c r="D141" s="301" t="s">
        <v>94</v>
      </c>
      <c r="E141" s="301"/>
      <c r="F141" s="301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63"/>
      <c r="U141" s="176"/>
      <c r="V141" s="178"/>
      <c r="W141" s="169"/>
    </row>
    <row r="142" spans="1:24" s="5" customFormat="1" ht="5.25" customHeight="1" thickBot="1">
      <c r="A142" s="8"/>
      <c r="B142" s="29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51"/>
      <c r="V142" s="71"/>
      <c r="W142" s="52"/>
      <c r="X142" s="8"/>
    </row>
    <row r="143" spans="1:24" s="5" customFormat="1" ht="26.25" customHeight="1" thickBot="1">
      <c r="A143" s="8"/>
      <c r="B143" s="29"/>
      <c r="C143" s="30"/>
      <c r="D143" s="286" t="s">
        <v>104</v>
      </c>
      <c r="E143" s="287"/>
      <c r="F143" s="287"/>
      <c r="G143" s="287"/>
      <c r="H143" s="287"/>
      <c r="I143" s="287"/>
      <c r="J143" s="287"/>
      <c r="K143" s="287"/>
      <c r="L143" s="287"/>
      <c r="M143" s="288"/>
      <c r="N143" s="85"/>
      <c r="O143" s="289" t="s">
        <v>159</v>
      </c>
      <c r="P143" s="390"/>
      <c r="Q143" s="390"/>
      <c r="R143" s="390"/>
      <c r="S143" s="391"/>
      <c r="T143" s="188"/>
      <c r="U143" s="189">
        <f>IF('YEAR 1'!$U$4&gt;=3,'YEAR 2'!U143,0)</f>
        <v>0.02</v>
      </c>
      <c r="V143" s="7"/>
      <c r="W143" s="214"/>
      <c r="X143" s="7"/>
    </row>
    <row r="144" spans="1:24" s="5" customFormat="1" ht="14.25" customHeight="1">
      <c r="A144" s="8"/>
      <c r="B144" s="29"/>
      <c r="C144" s="30"/>
      <c r="D144" s="30"/>
      <c r="E144" s="30"/>
      <c r="F144" s="30"/>
      <c r="G144" s="30"/>
      <c r="H144" s="8"/>
      <c r="I144" s="8"/>
      <c r="J144" s="8"/>
      <c r="K144" s="8"/>
      <c r="L144" s="8"/>
      <c r="M144" s="22"/>
      <c r="N144" s="8"/>
      <c r="O144" s="22"/>
      <c r="P144" s="22"/>
      <c r="Q144" s="22"/>
      <c r="R144" s="8"/>
      <c r="S144" s="8"/>
      <c r="T144" s="8"/>
      <c r="U144" s="33"/>
      <c r="V144" s="37"/>
      <c r="W144" s="34"/>
      <c r="X144" s="7"/>
    </row>
    <row r="145" spans="1:23" s="5" customFormat="1" ht="11.25" customHeight="1">
      <c r="A145" s="8"/>
      <c r="B145" s="2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22"/>
      <c r="N145" s="22"/>
      <c r="O145" s="22"/>
      <c r="P145" s="22"/>
      <c r="Q145" s="22"/>
      <c r="R145" s="8"/>
      <c r="S145" s="350"/>
      <c r="T145" s="350"/>
      <c r="U145" s="378" t="s">
        <v>149</v>
      </c>
      <c r="V145" s="71"/>
      <c r="W145" s="52"/>
    </row>
    <row r="146" spans="1:23" s="5" customFormat="1" ht="24" customHeight="1" thickBot="1">
      <c r="A146" s="8"/>
      <c r="B146" s="6"/>
      <c r="C146" s="8"/>
      <c r="D146" s="332" t="s">
        <v>47</v>
      </c>
      <c r="E146" s="332"/>
      <c r="F146" s="333"/>
      <c r="G146" s="8"/>
      <c r="H146" s="18"/>
      <c r="I146" s="8"/>
      <c r="J146" s="8"/>
      <c r="K146" s="22"/>
      <c r="L146" s="8"/>
      <c r="M146" s="10"/>
      <c r="N146" s="8"/>
      <c r="O146" s="10"/>
      <c r="P146" s="8"/>
      <c r="Q146" s="10"/>
      <c r="R146" s="10"/>
      <c r="S146" s="10" t="s">
        <v>179</v>
      </c>
      <c r="T146" s="10"/>
      <c r="U146" s="379"/>
      <c r="V146" s="71"/>
      <c r="W146" s="52"/>
    </row>
    <row r="147" spans="1:22" ht="24" customHeight="1" thickBot="1" thickTop="1">
      <c r="A147" s="3"/>
      <c r="B147" s="11"/>
      <c r="C147" s="12" t="s">
        <v>9</v>
      </c>
      <c r="D147" s="326" t="s">
        <v>28</v>
      </c>
      <c r="E147" s="327"/>
      <c r="F147" s="328"/>
      <c r="G147" s="328"/>
      <c r="H147" s="328"/>
      <c r="I147" s="328"/>
      <c r="J147" s="328"/>
      <c r="K147" s="328"/>
      <c r="L147" s="328"/>
      <c r="M147" s="329"/>
      <c r="N147" s="3"/>
      <c r="O147" s="3"/>
      <c r="P147" s="3"/>
      <c r="Q147" s="3"/>
      <c r="R147" s="3"/>
      <c r="S147" s="90">
        <f>IF('YEAR 1'!$U$4&gt;=3,('YEAR 2'!S147*'YEAR 2'!$U$143)+'YEAR 2'!S147,0)</f>
        <v>5202</v>
      </c>
      <c r="T147" s="3"/>
      <c r="U147" s="251">
        <f>'YEAR 2'!U147+S147</f>
        <v>15302</v>
      </c>
      <c r="V147" s="72"/>
    </row>
    <row r="148" spans="1:22" ht="6" customHeight="1" thickBot="1" thickTop="1">
      <c r="A148" s="3"/>
      <c r="B148" s="11"/>
      <c r="C148" s="1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91"/>
      <c r="V148" s="72"/>
    </row>
    <row r="149" spans="1:22" ht="24" customHeight="1" thickBot="1" thickTop="1">
      <c r="A149" s="3"/>
      <c r="B149" s="11"/>
      <c r="C149" s="12" t="s">
        <v>10</v>
      </c>
      <c r="D149" s="326" t="s">
        <v>29</v>
      </c>
      <c r="E149" s="327"/>
      <c r="F149" s="328"/>
      <c r="G149" s="328"/>
      <c r="H149" s="328"/>
      <c r="I149" s="328"/>
      <c r="J149" s="328"/>
      <c r="K149" s="328"/>
      <c r="L149" s="328"/>
      <c r="M149" s="329"/>
      <c r="N149" s="3"/>
      <c r="O149" s="3"/>
      <c r="P149" s="3"/>
      <c r="Q149" s="3"/>
      <c r="R149" s="3"/>
      <c r="S149" s="90">
        <f>IF('YEAR 1'!$U$4&gt;=3,('YEAR 2'!S149*'YEAR 2'!$U$143)+'YEAR 2'!S149,0)</f>
        <v>4080</v>
      </c>
      <c r="T149" s="3"/>
      <c r="U149" s="251">
        <f>'YEAR 2'!U149+S149</f>
        <v>8080</v>
      </c>
      <c r="V149" s="72"/>
    </row>
    <row r="150" spans="1:22" ht="6" customHeight="1" thickBot="1" thickTop="1">
      <c r="A150" s="3"/>
      <c r="B150" s="11"/>
      <c r="C150" s="1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91"/>
      <c r="V150" s="72"/>
    </row>
    <row r="151" spans="1:22" ht="24" customHeight="1" thickBot="1" thickTop="1">
      <c r="A151" s="3"/>
      <c r="B151" s="11"/>
      <c r="C151" s="12" t="s">
        <v>11</v>
      </c>
      <c r="D151" s="326" t="s">
        <v>30</v>
      </c>
      <c r="E151" s="327"/>
      <c r="F151" s="328"/>
      <c r="G151" s="328"/>
      <c r="H151" s="328"/>
      <c r="I151" s="328"/>
      <c r="J151" s="328"/>
      <c r="K151" s="328"/>
      <c r="L151" s="328"/>
      <c r="M151" s="329"/>
      <c r="N151" s="3"/>
      <c r="O151" s="3"/>
      <c r="P151" s="3"/>
      <c r="Q151" s="3"/>
      <c r="R151" s="3"/>
      <c r="S151" s="90">
        <f>IF('YEAR 1'!$U$4&gt;=3,('YEAR 2'!S151*'YEAR 2'!$U$143)+'YEAR 2'!S151,0)</f>
        <v>0</v>
      </c>
      <c r="T151" s="3"/>
      <c r="U151" s="251">
        <f>'YEAR 2'!U151+S151</f>
        <v>0</v>
      </c>
      <c r="V151" s="72"/>
    </row>
    <row r="152" spans="1:22" ht="6" customHeight="1" thickBot="1" thickTop="1">
      <c r="A152" s="3"/>
      <c r="B152" s="11"/>
      <c r="C152" s="1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91"/>
      <c r="V152" s="72"/>
    </row>
    <row r="153" spans="1:22" ht="24" customHeight="1" thickBot="1" thickTop="1">
      <c r="A153" s="3"/>
      <c r="B153" s="11"/>
      <c r="C153" s="12" t="s">
        <v>12</v>
      </c>
      <c r="D153" s="326" t="s">
        <v>31</v>
      </c>
      <c r="E153" s="327"/>
      <c r="F153" s="328"/>
      <c r="G153" s="328"/>
      <c r="H153" s="328"/>
      <c r="I153" s="328"/>
      <c r="J153" s="328"/>
      <c r="K153" s="328"/>
      <c r="L153" s="328"/>
      <c r="M153" s="329"/>
      <c r="N153" s="3"/>
      <c r="O153" s="3"/>
      <c r="P153" s="3"/>
      <c r="Q153" s="3"/>
      <c r="R153" s="3"/>
      <c r="S153" s="90">
        <f>IF('YEAR 1'!$U$4&gt;=3,('YEAR 2'!S153*'YEAR 2'!$U$143)+'YEAR 2'!S153,0)</f>
        <v>0</v>
      </c>
      <c r="T153" s="3"/>
      <c r="U153" s="251">
        <f>'YEAR 2'!U153+S153</f>
        <v>0</v>
      </c>
      <c r="V153" s="72"/>
    </row>
    <row r="154" spans="1:22" ht="6" customHeight="1" thickBot="1" thickTop="1">
      <c r="A154" s="3"/>
      <c r="B154" s="11"/>
      <c r="C154" s="1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91"/>
      <c r="V154" s="72"/>
    </row>
    <row r="155" spans="1:22" ht="24" customHeight="1" thickBot="1" thickTop="1">
      <c r="A155" s="3"/>
      <c r="B155" s="11"/>
      <c r="C155" s="12" t="s">
        <v>13</v>
      </c>
      <c r="D155" s="326" t="s">
        <v>34</v>
      </c>
      <c r="E155" s="327"/>
      <c r="F155" s="328"/>
      <c r="G155" s="328"/>
      <c r="H155" s="328"/>
      <c r="I155" s="328"/>
      <c r="J155" s="328"/>
      <c r="K155" s="328"/>
      <c r="L155" s="328"/>
      <c r="M155" s="329"/>
      <c r="N155" s="3"/>
      <c r="O155" s="3"/>
      <c r="P155" s="3"/>
      <c r="Q155" s="3"/>
      <c r="R155" s="3"/>
      <c r="S155" s="90">
        <f>IF('YEAR 1'!$U$4&gt;=3,('YEAR 2'!S155*'YEAR 2'!$U$143)+'YEAR 2'!S155,0)+16000*0.03+16000*0.03</f>
        <v>18096</v>
      </c>
      <c r="T155" s="3"/>
      <c r="U155" s="251">
        <f>'YEAR 2'!U155+S155</f>
        <v>50896</v>
      </c>
      <c r="V155" s="72"/>
    </row>
    <row r="156" spans="1:22" ht="6" customHeight="1" thickBot="1" thickTop="1">
      <c r="A156" s="3"/>
      <c r="B156" s="11"/>
      <c r="C156" s="1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91"/>
      <c r="V156" s="72"/>
    </row>
    <row r="157" spans="1:22" ht="24" customHeight="1" thickBot="1" thickTop="1">
      <c r="A157" s="3"/>
      <c r="B157" s="11"/>
      <c r="C157" s="12" t="s">
        <v>14</v>
      </c>
      <c r="D157" s="326" t="s">
        <v>48</v>
      </c>
      <c r="E157" s="327"/>
      <c r="F157" s="328"/>
      <c r="G157" s="328"/>
      <c r="H157" s="328"/>
      <c r="I157" s="328"/>
      <c r="J157" s="328"/>
      <c r="K157" s="328"/>
      <c r="L157" s="328"/>
      <c r="M157" s="329"/>
      <c r="N157" s="3"/>
      <c r="O157" s="3"/>
      <c r="P157" s="3"/>
      <c r="Q157" s="3"/>
      <c r="R157" s="3"/>
      <c r="S157" s="90">
        <f>IF('YEAR 1'!$U$4&gt;=3,('YEAR 2'!S157*'YEAR 2'!$U$143)+'YEAR 2'!S157,0)</f>
        <v>268423.2</v>
      </c>
      <c r="T157" s="3"/>
      <c r="U157" s="251">
        <f>'YEAR 2'!U157+S157</f>
        <v>789583.2</v>
      </c>
      <c r="V157" s="72"/>
    </row>
    <row r="158" spans="1:22" ht="6" customHeight="1" thickBot="1" thickTop="1">
      <c r="A158" s="3"/>
      <c r="B158" s="11"/>
      <c r="C158" s="56"/>
      <c r="D158" s="60"/>
      <c r="E158" s="60"/>
      <c r="F158" s="61"/>
      <c r="G158" s="61"/>
      <c r="H158" s="61"/>
      <c r="I158" s="61"/>
      <c r="J158" s="61"/>
      <c r="K158" s="61"/>
      <c r="L158" s="61"/>
      <c r="M158" s="61"/>
      <c r="N158" s="45"/>
      <c r="O158" s="45"/>
      <c r="P158" s="45"/>
      <c r="Q158" s="45"/>
      <c r="R158" s="45"/>
      <c r="S158" s="60"/>
      <c r="T158" s="45"/>
      <c r="U158" s="191"/>
      <c r="V158" s="72"/>
    </row>
    <row r="159" spans="1:22" ht="24" customHeight="1" thickBot="1" thickTop="1">
      <c r="A159" s="3"/>
      <c r="B159" s="11"/>
      <c r="C159" s="12" t="s">
        <v>15</v>
      </c>
      <c r="D159" s="326" t="s">
        <v>3</v>
      </c>
      <c r="E159" s="327"/>
      <c r="F159" s="328"/>
      <c r="G159" s="328"/>
      <c r="H159" s="328"/>
      <c r="I159" s="328"/>
      <c r="J159" s="328"/>
      <c r="K159" s="328"/>
      <c r="L159" s="328"/>
      <c r="M159" s="329"/>
      <c r="N159" s="3"/>
      <c r="O159" s="3"/>
      <c r="P159" s="3"/>
      <c r="Q159" s="3"/>
      <c r="R159" s="3"/>
      <c r="S159" s="90">
        <f>IF('YEAR 1'!$U$4&gt;=3,('YEAR 2'!S159*'YEAR 2'!$U$143)+'YEAR 2'!S159,0)</f>
        <v>31212</v>
      </c>
      <c r="T159" s="3"/>
      <c r="U159" s="251">
        <f>'YEAR 2'!U159+S159</f>
        <v>91812</v>
      </c>
      <c r="V159" s="72"/>
    </row>
    <row r="160" spans="1:23" s="5" customFormat="1" ht="24" customHeight="1" thickBot="1" thickTop="1">
      <c r="A160" s="8"/>
      <c r="B160" s="64"/>
      <c r="C160" s="17"/>
      <c r="D160" s="8" t="s">
        <v>55</v>
      </c>
      <c r="E160" s="8"/>
      <c r="F160" s="8"/>
      <c r="G160" s="8"/>
      <c r="H160" s="8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>
        <f>+SUM(S147:S159)</f>
        <v>327013.2</v>
      </c>
      <c r="T160" s="17"/>
      <c r="U160" s="78">
        <f>+SUM(U147:U159)</f>
        <v>955673.2</v>
      </c>
      <c r="V160" s="74"/>
      <c r="W160" s="53"/>
    </row>
    <row r="161" spans="2:23" s="179" customFormat="1" ht="24" customHeight="1">
      <c r="B161" s="180" t="s">
        <v>120</v>
      </c>
      <c r="C161" s="180"/>
      <c r="D161" s="365" t="s">
        <v>121</v>
      </c>
      <c r="E161" s="365"/>
      <c r="F161" s="365"/>
      <c r="G161" s="365"/>
      <c r="H161" s="365"/>
      <c r="S161" s="179">
        <f>S90+S113+S124+S139+S160</f>
        <v>550085.186888</v>
      </c>
      <c r="U161" s="179">
        <f>U90+U113+U124+U139+U160</f>
        <v>1722212.0312879998</v>
      </c>
      <c r="V161" s="181"/>
      <c r="W161" s="182"/>
    </row>
    <row r="162" spans="1:24" ht="15" customHeight="1" thickBot="1">
      <c r="A162" s="3"/>
      <c r="B162" s="3"/>
      <c r="C162" s="3"/>
      <c r="D162" s="8"/>
      <c r="E162" s="8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63"/>
      <c r="V162" s="35"/>
      <c r="X162" s="3"/>
    </row>
    <row r="163" spans="1:23" s="179" customFormat="1" ht="24" customHeight="1" thickBot="1">
      <c r="A163" s="184"/>
      <c r="B163" s="173" t="s">
        <v>118</v>
      </c>
      <c r="C163" s="167"/>
      <c r="D163" s="301" t="s">
        <v>119</v>
      </c>
      <c r="E163" s="301"/>
      <c r="F163" s="301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85"/>
      <c r="V163" s="186"/>
      <c r="W163" s="182"/>
    </row>
    <row r="164" spans="1:24" s="5" customFormat="1" ht="5.25" customHeight="1">
      <c r="A164" s="8"/>
      <c r="B164" s="29"/>
      <c r="C164" s="30"/>
      <c r="D164" s="30"/>
      <c r="E164" s="30"/>
      <c r="F164" s="30"/>
      <c r="G164" s="30"/>
      <c r="H164" s="8"/>
      <c r="I164" s="8"/>
      <c r="J164" s="8"/>
      <c r="K164" s="8"/>
      <c r="L164" s="8"/>
      <c r="M164" s="22"/>
      <c r="N164" s="8"/>
      <c r="O164" s="22"/>
      <c r="P164" s="22"/>
      <c r="Q164" s="22"/>
      <c r="R164" s="8"/>
      <c r="S164" s="8"/>
      <c r="T164" s="8"/>
      <c r="U164" s="33"/>
      <c r="V164" s="37"/>
      <c r="W164" s="34"/>
      <c r="X164" s="7"/>
    </row>
    <row r="165" spans="1:23" s="5" customFormat="1" ht="11.25" customHeight="1">
      <c r="A165" s="8"/>
      <c r="B165" s="29"/>
      <c r="C165" s="8"/>
      <c r="D165" s="205"/>
      <c r="E165" s="205"/>
      <c r="F165" s="8"/>
      <c r="G165" s="8"/>
      <c r="H165" s="8"/>
      <c r="I165" s="8"/>
      <c r="J165" s="8"/>
      <c r="K165" s="8"/>
      <c r="L165" s="8"/>
      <c r="M165" s="22"/>
      <c r="N165" s="22"/>
      <c r="O165" s="22"/>
      <c r="P165" s="22"/>
      <c r="Q165" s="22"/>
      <c r="R165" s="8"/>
      <c r="S165" s="350"/>
      <c r="T165" s="350"/>
      <c r="U165" s="51"/>
      <c r="V165" s="71"/>
      <c r="W165" s="52"/>
    </row>
    <row r="166" spans="1:23" s="5" customFormat="1" ht="27" customHeight="1" thickBot="1">
      <c r="A166" s="8"/>
      <c r="B166" s="6"/>
      <c r="C166" s="8"/>
      <c r="D166" s="332" t="s">
        <v>185</v>
      </c>
      <c r="E166" s="298"/>
      <c r="F166" s="298"/>
      <c r="G166" s="298"/>
      <c r="H166" s="298"/>
      <c r="I166" s="58"/>
      <c r="J166" s="8"/>
      <c r="K166" s="215"/>
      <c r="L166" s="86"/>
      <c r="M166" s="22" t="s">
        <v>33</v>
      </c>
      <c r="N166" s="86"/>
      <c r="O166" s="353" t="s">
        <v>151</v>
      </c>
      <c r="P166" s="354"/>
      <c r="Q166" s="354"/>
      <c r="R166" s="10"/>
      <c r="S166" s="10" t="s">
        <v>170</v>
      </c>
      <c r="T166" s="10"/>
      <c r="U166" s="254" t="s">
        <v>149</v>
      </c>
      <c r="V166" s="71"/>
      <c r="W166" s="52"/>
    </row>
    <row r="167" spans="1:22" ht="24" customHeight="1" thickBot="1" thickTop="1">
      <c r="A167" s="3"/>
      <c r="B167" s="11"/>
      <c r="C167" s="12" t="s">
        <v>9</v>
      </c>
      <c r="D167" s="292" t="str">
        <f>IF('YEAR 1'!$U$4&gt;=3,IF('YEAR 1'!D170&gt;"",'YEAR 1'!D170,""),"")</f>
        <v>MTDC-KSU</v>
      </c>
      <c r="E167" s="351"/>
      <c r="F167" s="352"/>
      <c r="G167" s="244"/>
      <c r="H167" s="360"/>
      <c r="I167" s="360"/>
      <c r="J167" s="93"/>
      <c r="K167" s="244"/>
      <c r="L167" s="245"/>
      <c r="M167" s="247">
        <f>IF('YEAR 1'!$U$4&gt;=3,'YEAR 1'!M170,0)</f>
        <v>0.52</v>
      </c>
      <c r="N167" s="224"/>
      <c r="O167" s="292">
        <f>S161-(S113+S139+S155+S157)</f>
        <v>251081.186888</v>
      </c>
      <c r="P167" s="359"/>
      <c r="Q167" s="352"/>
      <c r="R167" s="21"/>
      <c r="S167" s="90">
        <f>M167*O167</f>
        <v>130562.21718176</v>
      </c>
      <c r="T167" s="93"/>
      <c r="U167" s="251">
        <f>'YEAR 2'!U167+S167</f>
        <v>379179.85626976</v>
      </c>
      <c r="V167" s="72"/>
    </row>
    <row r="168" spans="1:22" ht="6" customHeight="1" thickBot="1" thickTop="1">
      <c r="A168" s="3"/>
      <c r="B168" s="11"/>
      <c r="C168" s="12"/>
      <c r="D168" s="20"/>
      <c r="E168" s="57"/>
      <c r="F168" s="225"/>
      <c r="G168" s="230"/>
      <c r="H168" s="229"/>
      <c r="I168" s="229"/>
      <c r="J168" s="93"/>
      <c r="K168" s="245"/>
      <c r="L168" s="245"/>
      <c r="M168" s="248"/>
      <c r="N168" s="224"/>
      <c r="O168" s="224"/>
      <c r="P168" s="224"/>
      <c r="Q168" s="224"/>
      <c r="R168" s="21"/>
      <c r="S168" s="190"/>
      <c r="T168" s="93"/>
      <c r="U168" s="191"/>
      <c r="V168" s="72"/>
    </row>
    <row r="169" spans="1:22" ht="24" customHeight="1" thickBot="1" thickTop="1">
      <c r="A169" s="3"/>
      <c r="B169" s="11"/>
      <c r="C169" s="12" t="s">
        <v>10</v>
      </c>
      <c r="D169" s="292" t="str">
        <f>IF('YEAR 1'!$U$4&gt;=3,IF('YEAR 1'!D172&gt;"",'YEAR 1'!D172,""),"")</f>
        <v>$25,000 times 1 sub</v>
      </c>
      <c r="E169" s="351"/>
      <c r="F169" s="352"/>
      <c r="G169" s="244"/>
      <c r="H169" s="360"/>
      <c r="I169" s="360"/>
      <c r="J169" s="93"/>
      <c r="K169" s="244"/>
      <c r="L169" s="245"/>
      <c r="M169" s="247">
        <f>IF('YEAR 1'!$U$4&gt;=3,'YEAR 1'!M172,0)</f>
        <v>0.52</v>
      </c>
      <c r="N169" s="45"/>
      <c r="O169" s="292"/>
      <c r="P169" s="359"/>
      <c r="Q169" s="352"/>
      <c r="R169" s="3"/>
      <c r="S169" s="90">
        <f>M169*O169</f>
        <v>0</v>
      </c>
      <c r="T169" s="93"/>
      <c r="U169" s="251">
        <f>'YEAR 2'!U169+S169</f>
        <v>13000</v>
      </c>
      <c r="V169" s="72"/>
    </row>
    <row r="170" spans="1:22" ht="6" customHeight="1" thickBot="1" thickTop="1">
      <c r="A170" s="3"/>
      <c r="B170" s="11"/>
      <c r="C170" s="12"/>
      <c r="D170" s="20"/>
      <c r="E170" s="57"/>
      <c r="F170" s="225"/>
      <c r="G170" s="230"/>
      <c r="H170" s="229"/>
      <c r="I170" s="229"/>
      <c r="J170" s="93"/>
      <c r="K170" s="245"/>
      <c r="L170" s="245"/>
      <c r="M170" s="249"/>
      <c r="N170" s="45"/>
      <c r="O170" s="45"/>
      <c r="P170" s="45"/>
      <c r="Q170" s="45"/>
      <c r="R170" s="3"/>
      <c r="S170" s="93"/>
      <c r="T170" s="93"/>
      <c r="U170" s="191"/>
      <c r="V170" s="72"/>
    </row>
    <row r="171" spans="1:22" ht="24" customHeight="1" thickBot="1" thickTop="1">
      <c r="A171" s="3"/>
      <c r="B171" s="11"/>
      <c r="C171" s="12" t="s">
        <v>11</v>
      </c>
      <c r="D171" s="292">
        <f>IF('YEAR 1'!$U$4&gt;=3,IF('YEAR 1'!D174&gt;"",'YEAR 1'!D174,""),"")</f>
      </c>
      <c r="E171" s="351"/>
      <c r="F171" s="352"/>
      <c r="G171" s="244"/>
      <c r="H171" s="360"/>
      <c r="I171" s="360"/>
      <c r="J171" s="93"/>
      <c r="K171" s="244"/>
      <c r="L171" s="245"/>
      <c r="M171" s="247">
        <f>IF('YEAR 1'!$U$4&gt;=3,'YEAR 1'!M174,0)</f>
        <v>0</v>
      </c>
      <c r="N171" s="45"/>
      <c r="O171" s="292"/>
      <c r="P171" s="359"/>
      <c r="Q171" s="352"/>
      <c r="R171" s="3"/>
      <c r="S171" s="90">
        <f>M171*O171</f>
        <v>0</v>
      </c>
      <c r="T171" s="93"/>
      <c r="U171" s="251">
        <f>'YEAR 2'!U171+S171</f>
        <v>0</v>
      </c>
      <c r="V171" s="72"/>
    </row>
    <row r="172" spans="1:22" ht="6" customHeight="1" thickBot="1" thickTop="1">
      <c r="A172" s="3"/>
      <c r="B172" s="11"/>
      <c r="C172" s="12"/>
      <c r="D172" s="20"/>
      <c r="E172" s="57"/>
      <c r="F172" s="225"/>
      <c r="G172" s="230"/>
      <c r="H172" s="229"/>
      <c r="I172" s="229"/>
      <c r="J172" s="93"/>
      <c r="K172" s="245"/>
      <c r="L172" s="245"/>
      <c r="M172" s="249"/>
      <c r="N172" s="45"/>
      <c r="O172" s="45"/>
      <c r="P172" s="45"/>
      <c r="Q172" s="45"/>
      <c r="R172" s="3"/>
      <c r="S172" s="93"/>
      <c r="T172" s="93"/>
      <c r="U172" s="191"/>
      <c r="V172" s="72"/>
    </row>
    <row r="173" spans="1:22" ht="24" customHeight="1" thickBot="1" thickTop="1">
      <c r="A173" s="3"/>
      <c r="B173" s="11"/>
      <c r="C173" s="12" t="s">
        <v>12</v>
      </c>
      <c r="D173" s="292">
        <f>IF('YEAR 1'!$U$4&gt;=3,IF('YEAR 1'!D176&gt;"",'YEAR 1'!D176,""),"")</f>
      </c>
      <c r="E173" s="351"/>
      <c r="F173" s="352"/>
      <c r="G173" s="244"/>
      <c r="H173" s="360"/>
      <c r="I173" s="360"/>
      <c r="J173" s="93"/>
      <c r="K173" s="244"/>
      <c r="L173" s="245"/>
      <c r="M173" s="247">
        <f>IF('YEAR 1'!$U$4&gt;=3,'YEAR 1'!M176,0)</f>
        <v>0</v>
      </c>
      <c r="N173" s="45"/>
      <c r="O173" s="292"/>
      <c r="P173" s="359"/>
      <c r="Q173" s="352"/>
      <c r="R173" s="3"/>
      <c r="S173" s="90">
        <f>M173*O173</f>
        <v>0</v>
      </c>
      <c r="T173" s="93"/>
      <c r="U173" s="251">
        <f>'YEAR 2'!U173+S173</f>
        <v>0</v>
      </c>
      <c r="V173" s="72"/>
    </row>
    <row r="174" spans="1:22" ht="24" customHeight="1" thickBot="1" thickTop="1">
      <c r="A174" s="3"/>
      <c r="B174" s="14"/>
      <c r="C174" s="4"/>
      <c r="D174" s="17" t="s">
        <v>56</v>
      </c>
      <c r="E174" s="17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7">
        <f>SUM(S167:S173)</f>
        <v>130562.21718176</v>
      </c>
      <c r="T174" s="17"/>
      <c r="U174" s="78">
        <f>SUM(U167:U173)</f>
        <v>392179.85626976</v>
      </c>
      <c r="V174" s="73"/>
    </row>
    <row r="175" spans="2:23" s="159" customFormat="1" ht="24" customHeight="1">
      <c r="B175" s="159" t="s">
        <v>122</v>
      </c>
      <c r="D175" s="358" t="s">
        <v>162</v>
      </c>
      <c r="E175" s="358"/>
      <c r="F175" s="358"/>
      <c r="G175" s="358"/>
      <c r="H175" s="358"/>
      <c r="S175" s="159">
        <f>S161+S174</f>
        <v>680647.40406976</v>
      </c>
      <c r="U175" s="159">
        <f>U161+U174</f>
        <v>2114391.88755776</v>
      </c>
      <c r="V175" s="183"/>
      <c r="W175" s="169"/>
    </row>
    <row r="176" ht="15.75" customHeight="1" thickBot="1"/>
    <row r="177" spans="2:23" s="179" customFormat="1" ht="24" customHeight="1" thickBot="1">
      <c r="B177" s="173" t="s">
        <v>123</v>
      </c>
      <c r="C177" s="167"/>
      <c r="D177" s="301" t="s">
        <v>124</v>
      </c>
      <c r="E177" s="301"/>
      <c r="F177" s="301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87"/>
      <c r="V177" s="186"/>
      <c r="W177" s="182"/>
    </row>
    <row r="178" spans="2:22" ht="6" customHeight="1">
      <c r="B178" s="2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63"/>
      <c r="V178" s="72"/>
    </row>
    <row r="179" spans="2:23" ht="24" customHeight="1">
      <c r="B179" s="11"/>
      <c r="C179" s="3"/>
      <c r="D179" s="3"/>
      <c r="E179" s="3"/>
      <c r="F179" s="10" t="s">
        <v>35</v>
      </c>
      <c r="G179" s="3"/>
      <c r="H179" s="8" t="s">
        <v>38</v>
      </c>
      <c r="I179" s="8"/>
      <c r="J179" s="8"/>
      <c r="L179" s="8"/>
      <c r="M179" s="20"/>
      <c r="N179" s="20"/>
      <c r="O179" s="20"/>
      <c r="P179" s="20"/>
      <c r="Q179" s="20"/>
      <c r="R179" s="20"/>
      <c r="S179" s="20"/>
      <c r="T179" s="3"/>
      <c r="U179" s="52"/>
      <c r="V179" s="71"/>
      <c r="W179" s="52"/>
    </row>
    <row r="180" spans="2:22" ht="24" customHeight="1">
      <c r="B180" s="11"/>
      <c r="C180" s="3"/>
      <c r="D180" s="23" t="s">
        <v>164</v>
      </c>
      <c r="E180" s="23"/>
      <c r="F180" s="233">
        <f>IF('YEAR 1'!$U$4&gt;=3,'YEAR 2'!F180,0)</f>
        <v>0</v>
      </c>
      <c r="G180" s="23"/>
      <c r="H180" s="380">
        <f>IF('YEAR 1'!$U$4&gt;=3,IF('YEAR 2'!H180&gt;"",'YEAR 2'!H180,""),"")</f>
      </c>
      <c r="I180" s="381"/>
      <c r="J180" s="382"/>
      <c r="K180" s="382"/>
      <c r="L180" s="382"/>
      <c r="M180" s="382"/>
      <c r="N180" s="382"/>
      <c r="O180" s="382"/>
      <c r="P180" s="382"/>
      <c r="Q180" s="382"/>
      <c r="R180" s="382"/>
      <c r="S180" s="382"/>
      <c r="T180" s="382"/>
      <c r="U180" s="383"/>
      <c r="V180" s="72"/>
    </row>
    <row r="181" spans="2:22" ht="11.25" customHeight="1" thickBot="1">
      <c r="B181" s="14"/>
      <c r="C181" s="4"/>
      <c r="D181" s="4"/>
      <c r="E181" s="4"/>
      <c r="F181" s="17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36"/>
      <c r="V181" s="73"/>
    </row>
  </sheetData>
  <sheetProtection sheet="1" objects="1" scenarios="1"/>
  <mergeCells count="151">
    <mergeCell ref="D84:H84"/>
    <mergeCell ref="D86:H86"/>
    <mergeCell ref="D88:H88"/>
    <mergeCell ref="D78:H78"/>
    <mergeCell ref="D57:F57"/>
    <mergeCell ref="D59:G59"/>
    <mergeCell ref="D61:G61"/>
    <mergeCell ref="O86:Q86"/>
    <mergeCell ref="O88:Q88"/>
    <mergeCell ref="O67:Q67"/>
    <mergeCell ref="D68:H68"/>
    <mergeCell ref="D70:H70"/>
    <mergeCell ref="D72:H72"/>
    <mergeCell ref="D74:H74"/>
    <mergeCell ref="D76:H76"/>
    <mergeCell ref="D80:H80"/>
    <mergeCell ref="D82:H82"/>
    <mergeCell ref="O80:Q80"/>
    <mergeCell ref="O82:Q82"/>
    <mergeCell ref="O68:Q68"/>
    <mergeCell ref="O70:Q70"/>
    <mergeCell ref="O72:Q72"/>
    <mergeCell ref="O74:Q74"/>
    <mergeCell ref="C48:D48"/>
    <mergeCell ref="C6:D6"/>
    <mergeCell ref="D14:F14"/>
    <mergeCell ref="D18:F18"/>
    <mergeCell ref="O76:Q76"/>
    <mergeCell ref="O78:Q78"/>
    <mergeCell ref="D49:G49"/>
    <mergeCell ref="D51:F51"/>
    <mergeCell ref="D53:G53"/>
    <mergeCell ref="D55:G55"/>
    <mergeCell ref="B2:T2"/>
    <mergeCell ref="M4:S4"/>
    <mergeCell ref="H4:L4"/>
    <mergeCell ref="A7:Q7"/>
    <mergeCell ref="C4:F4"/>
    <mergeCell ref="D41:F41"/>
    <mergeCell ref="H14:I14"/>
    <mergeCell ref="D13:F13"/>
    <mergeCell ref="D10:M10"/>
    <mergeCell ref="Q11:Q13"/>
    <mergeCell ref="B1:U1"/>
    <mergeCell ref="S145:T145"/>
    <mergeCell ref="S130:T130"/>
    <mergeCell ref="P131:R131"/>
    <mergeCell ref="D39:F39"/>
    <mergeCell ref="C40:D40"/>
    <mergeCell ref="D102:Q102"/>
    <mergeCell ref="D104:Q104"/>
    <mergeCell ref="D106:Q106"/>
    <mergeCell ref="O10:S10"/>
    <mergeCell ref="S165:T165"/>
    <mergeCell ref="D163:F163"/>
    <mergeCell ref="D159:M159"/>
    <mergeCell ref="D143:M143"/>
    <mergeCell ref="D161:H161"/>
    <mergeCell ref="D141:F141"/>
    <mergeCell ref="D146:F146"/>
    <mergeCell ref="D157:M157"/>
    <mergeCell ref="H167:I167"/>
    <mergeCell ref="H169:I169"/>
    <mergeCell ref="H171:I171"/>
    <mergeCell ref="H173:I173"/>
    <mergeCell ref="D147:M147"/>
    <mergeCell ref="D132:M132"/>
    <mergeCell ref="D149:M149"/>
    <mergeCell ref="D155:M155"/>
    <mergeCell ref="D151:M151"/>
    <mergeCell ref="D153:M153"/>
    <mergeCell ref="H180:U180"/>
    <mergeCell ref="D175:H175"/>
    <mergeCell ref="D177:F177"/>
    <mergeCell ref="S47:T47"/>
    <mergeCell ref="S66:T66"/>
    <mergeCell ref="D64:F64"/>
    <mergeCell ref="D91:M91"/>
    <mergeCell ref="U91:V91"/>
    <mergeCell ref="D136:M136"/>
    <mergeCell ref="D94:Q94"/>
    <mergeCell ref="O11:O13"/>
    <mergeCell ref="M11:M13"/>
    <mergeCell ref="S12:T12"/>
    <mergeCell ref="U35:V35"/>
    <mergeCell ref="D35:K35"/>
    <mergeCell ref="D34:F34"/>
    <mergeCell ref="D22:F22"/>
    <mergeCell ref="D24:F24"/>
    <mergeCell ref="D26:F26"/>
    <mergeCell ref="D28:F28"/>
    <mergeCell ref="U12:U13"/>
    <mergeCell ref="H18:I18"/>
    <mergeCell ref="C67:D67"/>
    <mergeCell ref="B64:C64"/>
    <mergeCell ref="H64:S64"/>
    <mergeCell ref="O84:Q84"/>
    <mergeCell ref="H20:I20"/>
    <mergeCell ref="H26:I26"/>
    <mergeCell ref="H28:I28"/>
    <mergeCell ref="H22:I22"/>
    <mergeCell ref="H24:I24"/>
    <mergeCell ref="D47:F47"/>
    <mergeCell ref="H127:Q127"/>
    <mergeCell ref="D96:Q96"/>
    <mergeCell ref="D98:Q98"/>
    <mergeCell ref="D100:Q100"/>
    <mergeCell ref="D108:Q108"/>
    <mergeCell ref="D123:M123"/>
    <mergeCell ref="D121:M121"/>
    <mergeCell ref="D120:F120"/>
    <mergeCell ref="H16:I16"/>
    <mergeCell ref="F32:Q32"/>
    <mergeCell ref="D93:F93"/>
    <mergeCell ref="D43:H43"/>
    <mergeCell ref="D45:H45"/>
    <mergeCell ref="S119:T119"/>
    <mergeCell ref="D110:Q110"/>
    <mergeCell ref="D113:H113"/>
    <mergeCell ref="O117:S117"/>
    <mergeCell ref="D117:M117"/>
    <mergeCell ref="O128:S128"/>
    <mergeCell ref="D131:F131"/>
    <mergeCell ref="O143:S143"/>
    <mergeCell ref="D33:H33"/>
    <mergeCell ref="H30:I30"/>
    <mergeCell ref="D30:F30"/>
    <mergeCell ref="D37:M37"/>
    <mergeCell ref="O37:S37"/>
    <mergeCell ref="D112:Q112"/>
    <mergeCell ref="D126:F126"/>
    <mergeCell ref="D128:M128"/>
    <mergeCell ref="U145:U146"/>
    <mergeCell ref="U8:V8"/>
    <mergeCell ref="F6:U6"/>
    <mergeCell ref="U92:U93"/>
    <mergeCell ref="U119:U120"/>
    <mergeCell ref="D16:F16"/>
    <mergeCell ref="D20:F20"/>
    <mergeCell ref="D134:M134"/>
    <mergeCell ref="D138:M138"/>
    <mergeCell ref="D171:F171"/>
    <mergeCell ref="D173:F173"/>
    <mergeCell ref="O166:Q166"/>
    <mergeCell ref="D166:H166"/>
    <mergeCell ref="D167:F167"/>
    <mergeCell ref="D169:F169"/>
    <mergeCell ref="O167:Q167"/>
    <mergeCell ref="O169:Q169"/>
    <mergeCell ref="O171:Q171"/>
    <mergeCell ref="O173:Q173"/>
  </mergeCells>
  <printOptions/>
  <pageMargins left="0.15" right="0.15" top="0.15" bottom="0.15" header="0.25" footer="0.25"/>
  <pageSetup horizontalDpi="600" verticalDpi="600" orientation="portrait" scale="65" r:id="rId2"/>
  <headerFooter alignWithMargins="0">
    <oddFooter>&amp;R&amp;P of &amp;N</oddFooter>
  </headerFooter>
  <rowBreaks count="2" manualBreakCount="2">
    <brk id="62" max="21" man="1"/>
    <brk id="124" max="21" man="1"/>
  </rowBreaks>
  <colBreaks count="1" manualBreakCount="1">
    <brk id="2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1"/>
  <sheetViews>
    <sheetView showGridLines="0" zoomScale="70" zoomScaleNormal="70" zoomScalePageLayoutView="0" workbookViewId="0" topLeftCell="D62">
      <selection activeCell="S156" sqref="S156"/>
    </sheetView>
  </sheetViews>
  <sheetFormatPr defaultColWidth="9.140625" defaultRowHeight="24" customHeight="1"/>
  <cols>
    <col min="1" max="1" width="1.1484375" style="1" customWidth="1"/>
    <col min="2" max="2" width="4.7109375" style="1" customWidth="1"/>
    <col min="3" max="3" width="4.00390625" style="1" customWidth="1"/>
    <col min="4" max="4" width="17.7109375" style="1" customWidth="1"/>
    <col min="5" max="5" width="0.5625" style="1" customWidth="1"/>
    <col min="6" max="6" width="17.28125" style="1" customWidth="1"/>
    <col min="7" max="7" width="0.85546875" style="1" customWidth="1"/>
    <col min="8" max="8" width="20.8515625" style="1" customWidth="1"/>
    <col min="9" max="9" width="0.9921875" style="1" customWidth="1"/>
    <col min="10" max="10" width="0.85546875" style="1" customWidth="1"/>
    <col min="11" max="11" width="17.421875" style="1" customWidth="1"/>
    <col min="12" max="12" width="0.85546875" style="1" customWidth="1"/>
    <col min="13" max="13" width="12.7109375" style="1" customWidth="1"/>
    <col min="14" max="14" width="0.71875" style="1" customWidth="1"/>
    <col min="15" max="15" width="12.7109375" style="1" customWidth="1"/>
    <col min="16" max="16" width="0.85546875" style="1" customWidth="1"/>
    <col min="17" max="17" width="12.7109375" style="1" customWidth="1"/>
    <col min="18" max="18" width="0.85546875" style="1" customWidth="1"/>
    <col min="19" max="19" width="16.28125" style="1" customWidth="1"/>
    <col min="20" max="20" width="0.85546875" style="1" customWidth="1"/>
    <col min="21" max="21" width="16.28125" style="35" customWidth="1"/>
    <col min="22" max="22" width="1.1484375" style="31" customWidth="1"/>
    <col min="23" max="23" width="16.28125" style="35" customWidth="1"/>
    <col min="24" max="16384" width="9.140625" style="1" customWidth="1"/>
  </cols>
  <sheetData>
    <row r="1" spans="2:21" ht="24" customHeight="1">
      <c r="B1" s="361" t="s">
        <v>142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23"/>
    </row>
    <row r="2" spans="2:20" ht="17.25" customHeight="1">
      <c r="B2" s="361" t="s">
        <v>166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</row>
    <row r="3" ht="4.5" customHeight="1"/>
    <row r="4" spans="2:23" ht="15.75" customHeight="1">
      <c r="B4" s="98"/>
      <c r="C4" s="308" t="s">
        <v>59</v>
      </c>
      <c r="D4" s="308"/>
      <c r="E4" s="308"/>
      <c r="F4" s="308"/>
      <c r="G4" s="98"/>
      <c r="H4" s="372" t="str">
        <f>IF('YEAR 1'!$U$4&gt;=4,IF('YEAR 1'!H4&gt;"",'YEAR 1'!H4,""),"")</f>
        <v>John Doe</v>
      </c>
      <c r="I4" s="373"/>
      <c r="J4" s="373"/>
      <c r="K4" s="376"/>
      <c r="L4" s="377"/>
      <c r="M4" s="312"/>
      <c r="N4" s="313"/>
      <c r="O4" s="313"/>
      <c r="P4" s="313"/>
      <c r="Q4" s="313"/>
      <c r="R4" s="313"/>
      <c r="S4" s="313"/>
      <c r="T4" s="230"/>
      <c r="U4" s="250"/>
      <c r="V4" s="253"/>
      <c r="W4" s="191"/>
    </row>
    <row r="5" spans="2:20" ht="11.25" customHeight="1">
      <c r="B5" s="98"/>
      <c r="D5" s="98"/>
      <c r="E5" s="98"/>
      <c r="F5" s="100"/>
      <c r="G5" s="98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99"/>
    </row>
    <row r="6" spans="2:23" ht="15.75" customHeight="1">
      <c r="B6" s="98"/>
      <c r="C6" s="308" t="s">
        <v>60</v>
      </c>
      <c r="D6" s="308"/>
      <c r="E6" s="203"/>
      <c r="F6" s="387">
        <f>IF('YEAR 1'!$U$4&gt;=4,IF('YEAR 1'!F6&gt;"",'YEAR 1'!F6,""),"")</f>
      </c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9"/>
      <c r="V6" s="32"/>
      <c r="W6" s="52"/>
    </row>
    <row r="7" spans="1:19" ht="15.75" customHeight="1" thickBo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"/>
      <c r="S7" s="2"/>
    </row>
    <row r="8" spans="2:24" s="159" customFormat="1" ht="24" customHeight="1" thickBot="1">
      <c r="B8" s="160"/>
      <c r="C8" s="161" t="s">
        <v>68</v>
      </c>
      <c r="D8" s="161" t="s">
        <v>4</v>
      </c>
      <c r="E8" s="162"/>
      <c r="F8" s="161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299"/>
      <c r="V8" s="300"/>
      <c r="W8" s="164"/>
      <c r="X8" s="165"/>
    </row>
    <row r="9" spans="2:24" s="5" customFormat="1" ht="5.25" customHeight="1" thickBot="1">
      <c r="B9" s="29"/>
      <c r="C9" s="30"/>
      <c r="D9" s="30"/>
      <c r="E9" s="30"/>
      <c r="F9" s="30"/>
      <c r="G9" s="3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3"/>
      <c r="V9" s="37"/>
      <c r="W9" s="34"/>
      <c r="X9" s="7"/>
    </row>
    <row r="10" spans="2:23" s="5" customFormat="1" ht="26.25" customHeight="1" thickBot="1">
      <c r="B10" s="29"/>
      <c r="C10" s="30"/>
      <c r="D10" s="286" t="s">
        <v>104</v>
      </c>
      <c r="E10" s="287"/>
      <c r="F10" s="287"/>
      <c r="G10" s="287"/>
      <c r="H10" s="287"/>
      <c r="I10" s="287"/>
      <c r="J10" s="287"/>
      <c r="K10" s="287"/>
      <c r="L10" s="287"/>
      <c r="M10" s="288"/>
      <c r="N10" s="85"/>
      <c r="O10" s="289" t="s">
        <v>163</v>
      </c>
      <c r="P10" s="390"/>
      <c r="Q10" s="390"/>
      <c r="R10" s="390"/>
      <c r="S10" s="391"/>
      <c r="T10" s="188"/>
      <c r="U10" s="189">
        <f>IF('YEAR 1'!$U$4&gt;=4,'YEAR 3'!U10,0)</f>
        <v>0.02</v>
      </c>
      <c r="V10" s="7"/>
      <c r="W10" s="6"/>
    </row>
    <row r="11" spans="2:24" s="5" customFormat="1" ht="11.25" customHeight="1">
      <c r="B11" s="29"/>
      <c r="C11" s="30"/>
      <c r="D11" s="83"/>
      <c r="E11" s="83"/>
      <c r="F11" s="83"/>
      <c r="G11" s="83"/>
      <c r="H11" s="84"/>
      <c r="I11" s="85"/>
      <c r="J11" s="85"/>
      <c r="K11" s="85"/>
      <c r="L11" s="85"/>
      <c r="M11" s="362" t="s">
        <v>145</v>
      </c>
      <c r="N11" s="85"/>
      <c r="O11" s="362" t="s">
        <v>146</v>
      </c>
      <c r="P11" s="85"/>
      <c r="Q11" s="362" t="s">
        <v>147</v>
      </c>
      <c r="R11" s="86"/>
      <c r="S11" s="87"/>
      <c r="T11" s="88"/>
      <c r="U11" s="87"/>
      <c r="V11" s="37"/>
      <c r="W11" s="34"/>
      <c r="X11" s="7"/>
    </row>
    <row r="12" spans="2:24" s="5" customFormat="1" ht="14.25" customHeight="1">
      <c r="B12" s="29"/>
      <c r="C12" s="30"/>
      <c r="D12" s="30"/>
      <c r="E12" s="30"/>
      <c r="F12" s="30"/>
      <c r="G12" s="30"/>
      <c r="H12" s="8"/>
      <c r="I12" s="8"/>
      <c r="J12" s="8"/>
      <c r="K12" s="8"/>
      <c r="L12" s="8"/>
      <c r="M12" s="363"/>
      <c r="N12" s="8"/>
      <c r="O12" s="363"/>
      <c r="P12" s="22"/>
      <c r="Q12" s="363"/>
      <c r="R12" s="8"/>
      <c r="S12" s="350"/>
      <c r="T12" s="350"/>
      <c r="U12" s="306" t="s">
        <v>149</v>
      </c>
      <c r="V12" s="37"/>
      <c r="W12" s="34"/>
      <c r="X12" s="7"/>
    </row>
    <row r="13" spans="2:23" s="5" customFormat="1" ht="13.5" customHeight="1" thickBot="1">
      <c r="B13" s="6"/>
      <c r="C13" s="8"/>
      <c r="D13" s="342" t="s">
        <v>0</v>
      </c>
      <c r="E13" s="342"/>
      <c r="F13" s="342"/>
      <c r="G13" s="9"/>
      <c r="H13" s="8" t="s">
        <v>126</v>
      </c>
      <c r="I13" s="10"/>
      <c r="J13" s="10"/>
      <c r="K13" s="10" t="s">
        <v>19</v>
      </c>
      <c r="L13" s="10"/>
      <c r="M13" s="364"/>
      <c r="N13" s="10"/>
      <c r="O13" s="364"/>
      <c r="P13" s="8"/>
      <c r="Q13" s="364"/>
      <c r="R13" s="10"/>
      <c r="S13" s="10" t="s">
        <v>169</v>
      </c>
      <c r="T13" s="19"/>
      <c r="U13" s="307"/>
      <c r="V13" s="71"/>
      <c r="W13" s="52"/>
    </row>
    <row r="14" spans="2:22" ht="24" customHeight="1" thickBot="1" thickTop="1">
      <c r="B14" s="11"/>
      <c r="C14" s="12" t="s">
        <v>9</v>
      </c>
      <c r="D14" s="372" t="str">
        <f>IF('YEAR 1'!$U$4&gt;=4,IF('YEAR 1'!D16&gt;"",'YEAR 1'!D16,""),"")</f>
        <v>John Doe</v>
      </c>
      <c r="E14" s="373"/>
      <c r="F14" s="374"/>
      <c r="G14" s="226"/>
      <c r="H14" s="372" t="str">
        <f>IF('YEAR 1'!$U$4&gt;=4,IF('YEAR 1'!H16&gt;"",'YEAR 1'!H16,""),"")</f>
        <v>Principal Investigator</v>
      </c>
      <c r="I14" s="374"/>
      <c r="J14" s="24"/>
      <c r="K14" s="90">
        <f>IF('YEAR 1'!$U$4&gt;=4,('YEAR 3'!K14*'YEAR 3'!$U$10)+'YEAR 3'!K14,0)</f>
        <v>10124.985528</v>
      </c>
      <c r="L14" s="24"/>
      <c r="M14" s="91">
        <f>IF('YEAR 1'!$U$4&gt;=4,'YEAR 3'!M14,0)</f>
        <v>0</v>
      </c>
      <c r="N14" s="38"/>
      <c r="O14" s="91">
        <f>IF('YEAR 1'!$U$4&gt;=4,'YEAR 3'!O14,0)</f>
        <v>0</v>
      </c>
      <c r="P14" s="39"/>
      <c r="Q14" s="91">
        <f>IF('YEAR 1'!$U$4&gt;=4,'YEAR 3'!Q14,0)</f>
        <v>2</v>
      </c>
      <c r="R14" s="24"/>
      <c r="S14" s="90">
        <f>K14*(M14+O14+Q14)</f>
        <v>20249.971056</v>
      </c>
      <c r="T14" s="24"/>
      <c r="U14" s="251">
        <f>'YEAR 3'!U14+S14</f>
        <v>78648.523856</v>
      </c>
      <c r="V14" s="72"/>
    </row>
    <row r="15" spans="2:22" ht="4.5" customHeight="1" thickBot="1" thickTop="1">
      <c r="B15" s="25"/>
      <c r="C15" s="26"/>
      <c r="D15" s="227"/>
      <c r="E15" s="227"/>
      <c r="F15" s="227"/>
      <c r="G15" s="228"/>
      <c r="H15" s="227"/>
      <c r="I15" s="227"/>
      <c r="J15" s="24"/>
      <c r="K15" s="27"/>
      <c r="L15" s="24"/>
      <c r="M15" s="40"/>
      <c r="N15" s="38"/>
      <c r="O15" s="40"/>
      <c r="P15" s="38"/>
      <c r="Q15" s="38"/>
      <c r="R15" s="24"/>
      <c r="S15" s="24"/>
      <c r="T15" s="24"/>
      <c r="U15" s="191"/>
      <c r="V15" s="72"/>
    </row>
    <row r="16" spans="2:22" ht="24" customHeight="1" thickBot="1" thickTop="1">
      <c r="B16" s="11"/>
      <c r="C16" s="12" t="s">
        <v>10</v>
      </c>
      <c r="D16" s="372" t="str">
        <f>IF('YEAR 1'!$U$4&gt;=4,IF('YEAR 1'!D18&gt;"",'YEAR 1'!D18,""),"")</f>
        <v>James Brown</v>
      </c>
      <c r="E16" s="373"/>
      <c r="F16" s="374"/>
      <c r="G16" s="226"/>
      <c r="H16" s="372" t="str">
        <f>IF('YEAR 1'!$U$4&gt;=4,IF('YEAR 1'!H18&gt;"",'YEAR 1'!H18,""),"")</f>
        <v>Co-Principle Investigator</v>
      </c>
      <c r="I16" s="374"/>
      <c r="J16" s="24"/>
      <c r="K16" s="90">
        <f>IF('YEAR 1'!$U$4&gt;=4,('YEAR 3'!K16*'YEAR 3'!$U$10)+'YEAR 3'!K16,0)</f>
        <v>10718.2008</v>
      </c>
      <c r="L16" s="24"/>
      <c r="M16" s="91">
        <f>IF('YEAR 1'!$U$4&gt;=4,'YEAR 3'!M16,0)</f>
        <v>0</v>
      </c>
      <c r="N16" s="38"/>
      <c r="O16" s="91">
        <f>IF('YEAR 1'!$U$4&gt;=4,'YEAR 3'!O16,0)</f>
        <v>0</v>
      </c>
      <c r="P16" s="41"/>
      <c r="Q16" s="91">
        <f>IF('YEAR 1'!$U$4&gt;=4,'YEAR 3'!Q16,0)</f>
        <v>1</v>
      </c>
      <c r="R16" s="24"/>
      <c r="S16" s="90">
        <f>K16*(M16+O16+Q16)</f>
        <v>10718.2008</v>
      </c>
      <c r="T16" s="24"/>
      <c r="U16" s="251">
        <f>'YEAR 3'!U16+S16</f>
        <v>41628.2408</v>
      </c>
      <c r="V16" s="72"/>
    </row>
    <row r="17" spans="2:22" ht="4.5" customHeight="1" thickBot="1" thickTop="1">
      <c r="B17" s="25"/>
      <c r="C17" s="26"/>
      <c r="D17" s="227"/>
      <c r="E17" s="227"/>
      <c r="F17" s="227"/>
      <c r="G17" s="228"/>
      <c r="H17" s="227"/>
      <c r="I17" s="227"/>
      <c r="J17" s="24"/>
      <c r="K17" s="27"/>
      <c r="L17" s="24"/>
      <c r="M17" s="42"/>
      <c r="N17" s="38"/>
      <c r="O17" s="40"/>
      <c r="P17" s="38"/>
      <c r="Q17" s="38"/>
      <c r="R17" s="24"/>
      <c r="S17" s="24"/>
      <c r="T17" s="24"/>
      <c r="U17" s="191"/>
      <c r="V17" s="72"/>
    </row>
    <row r="18" spans="2:22" ht="24" customHeight="1" thickBot="1" thickTop="1">
      <c r="B18" s="11"/>
      <c r="C18" s="12" t="s">
        <v>11</v>
      </c>
      <c r="D18" s="372" t="str">
        <f>IF('YEAR 1'!$U$4&gt;=4,IF('YEAR 1'!D20&gt;"",'YEAR 1'!D20,""),"")</f>
        <v>Linda Stone</v>
      </c>
      <c r="E18" s="373"/>
      <c r="F18" s="374"/>
      <c r="G18" s="226"/>
      <c r="H18" s="372" t="str">
        <f>IF('YEAR 1'!$U$4&gt;=4,IF('YEAR 1'!H20&gt;"",'YEAR 1'!H20,""),"")</f>
        <v>C0_Principle Investigator</v>
      </c>
      <c r="I18" s="374"/>
      <c r="J18" s="24"/>
      <c r="K18" s="90">
        <f>IF('YEAR 1'!$U$4&gt;=4,('YEAR 3'!K18*'YEAR 3'!$U$10)+'YEAR 3'!K18,0)</f>
        <v>12203.892</v>
      </c>
      <c r="L18" s="24"/>
      <c r="M18" s="91">
        <f>IF('YEAR 1'!$U$4&gt;=4,'YEAR 3'!M18,0)</f>
        <v>0</v>
      </c>
      <c r="N18" s="38"/>
      <c r="O18" s="91">
        <f>IF('YEAR 1'!$U$4&gt;=4,'YEAR 3'!O18,0)</f>
        <v>0</v>
      </c>
      <c r="P18" s="41"/>
      <c r="Q18" s="91">
        <f>IF('YEAR 1'!$U$4&gt;=4,'YEAR 3'!Q18,0)</f>
        <v>1</v>
      </c>
      <c r="R18" s="24"/>
      <c r="S18" s="90">
        <f>K18*(M18+O18+Q18)</f>
        <v>12203.892</v>
      </c>
      <c r="T18" s="24"/>
      <c r="U18" s="251">
        <f>'YEAR 3'!U18+S18</f>
        <v>47398.492</v>
      </c>
      <c r="V18" s="72"/>
    </row>
    <row r="19" spans="2:22" ht="4.5" customHeight="1" thickBot="1" thickTop="1">
      <c r="B19" s="25"/>
      <c r="C19" s="26"/>
      <c r="D19" s="227"/>
      <c r="E19" s="227"/>
      <c r="F19" s="227"/>
      <c r="G19" s="228"/>
      <c r="H19" s="227"/>
      <c r="I19" s="227"/>
      <c r="J19" s="24"/>
      <c r="K19" s="27"/>
      <c r="L19" s="24"/>
      <c r="M19" s="40"/>
      <c r="N19" s="38"/>
      <c r="O19" s="40"/>
      <c r="P19" s="38"/>
      <c r="Q19" s="38"/>
      <c r="R19" s="24"/>
      <c r="S19" s="24"/>
      <c r="T19" s="24"/>
      <c r="U19" s="191"/>
      <c r="V19" s="72"/>
    </row>
    <row r="20" spans="2:22" ht="24" customHeight="1" thickBot="1" thickTop="1">
      <c r="B20" s="11"/>
      <c r="C20" s="12" t="s">
        <v>12</v>
      </c>
      <c r="D20" s="372" t="str">
        <f>IF('YEAR 1'!$U$4&gt;=4,IF('YEAR 1'!D22&gt;"",'YEAR 1'!D22,""),"")</f>
        <v>Sherry Carter</v>
      </c>
      <c r="E20" s="373"/>
      <c r="F20" s="374"/>
      <c r="G20" s="226"/>
      <c r="H20" s="372" t="str">
        <f>IF('YEAR 1'!$U$4&gt;=4,IF('YEAR 1'!H22&gt;"",'YEAR 1'!H22,""),"")</f>
        <v>Key Investigator</v>
      </c>
      <c r="I20" s="374"/>
      <c r="J20" s="24"/>
      <c r="K20" s="90">
        <f>IF('YEAR 1'!$U$4&gt;=4,('YEAR 3'!K20*'YEAR 3'!$U$10)+'YEAR 3'!K20,0)</f>
        <v>9182.632823999998</v>
      </c>
      <c r="L20" s="24"/>
      <c r="M20" s="91">
        <f>IF('YEAR 1'!$U$4&gt;=4,'YEAR 3'!M20,0)</f>
        <v>0</v>
      </c>
      <c r="N20" s="38"/>
      <c r="O20" s="91">
        <f>IF('YEAR 1'!$U$4&gt;=4,'YEAR 3'!O20,0)</f>
        <v>0</v>
      </c>
      <c r="P20" s="38"/>
      <c r="Q20" s="91">
        <f>IF('YEAR 1'!$U$4&gt;=4,'YEAR 3'!Q20,0)</f>
        <v>0.5</v>
      </c>
      <c r="R20" s="24"/>
      <c r="S20" s="90">
        <f>K20*(M20+O20+Q20)</f>
        <v>4591.316411999999</v>
      </c>
      <c r="T20" s="24"/>
      <c r="U20" s="251">
        <f>'YEAR 3'!U20+S20</f>
        <v>17832.137012</v>
      </c>
      <c r="V20" s="72"/>
    </row>
    <row r="21" spans="2:22" ht="4.5" customHeight="1" thickBot="1" thickTop="1">
      <c r="B21" s="25"/>
      <c r="C21" s="26"/>
      <c r="D21" s="227"/>
      <c r="E21" s="227"/>
      <c r="F21" s="227"/>
      <c r="G21" s="228"/>
      <c r="H21" s="227"/>
      <c r="I21" s="227"/>
      <c r="J21" s="24"/>
      <c r="K21" s="27"/>
      <c r="L21" s="24"/>
      <c r="M21" s="40"/>
      <c r="N21" s="38"/>
      <c r="O21" s="40"/>
      <c r="P21" s="38"/>
      <c r="Q21" s="38"/>
      <c r="R21" s="24"/>
      <c r="S21" s="24"/>
      <c r="T21" s="24"/>
      <c r="U21" s="191"/>
      <c r="V21" s="72"/>
    </row>
    <row r="22" spans="2:22" ht="24" customHeight="1" thickBot="1" thickTop="1">
      <c r="B22" s="11"/>
      <c r="C22" s="12" t="s">
        <v>13</v>
      </c>
      <c r="D22" s="372" t="str">
        <f>IF('YEAR 1'!$U$4&gt;=4,IF('YEAR 1'!D24&gt;"",'YEAR 1'!D24,""),"")</f>
        <v>Jacob Allen</v>
      </c>
      <c r="E22" s="373"/>
      <c r="F22" s="374"/>
      <c r="G22" s="226"/>
      <c r="H22" s="372" t="str">
        <f>IF('YEAR 1'!$U$4&gt;=4,IF('YEAR 1'!H24&gt;"",'YEAR 1'!H24,""),"")</f>
        <v>Key Investigator</v>
      </c>
      <c r="I22" s="374"/>
      <c r="J22" s="24"/>
      <c r="K22" s="90">
        <f>IF('YEAR 1'!$U$4&gt;=4,('YEAR 3'!K22*'YEAR 3'!$U$10)+'YEAR 3'!K22,0)</f>
        <v>10346.778</v>
      </c>
      <c r="L22" s="24"/>
      <c r="M22" s="91">
        <f>IF('YEAR 1'!$U$4&gt;=4,'YEAR 3'!M22,0)</f>
        <v>0</v>
      </c>
      <c r="N22" s="38"/>
      <c r="O22" s="91">
        <f>IF('YEAR 1'!$U$4&gt;=4,'YEAR 3'!O22,0)</f>
        <v>0</v>
      </c>
      <c r="P22" s="41"/>
      <c r="Q22" s="91">
        <f>IF('YEAR 1'!$U$4&gt;=4,'YEAR 3'!Q22,0)</f>
        <v>0.5</v>
      </c>
      <c r="R22" s="24"/>
      <c r="S22" s="90">
        <f>K22*(M22+O22+Q22)</f>
        <v>5173.389</v>
      </c>
      <c r="T22" s="24"/>
      <c r="U22" s="251">
        <f>'YEAR 3'!U22+S22</f>
        <v>20092.839</v>
      </c>
      <c r="V22" s="72"/>
    </row>
    <row r="23" spans="2:22" ht="4.5" customHeight="1" thickBot="1" thickTop="1">
      <c r="B23" s="25"/>
      <c r="C23" s="26"/>
      <c r="D23" s="227"/>
      <c r="E23" s="227"/>
      <c r="F23" s="227"/>
      <c r="G23" s="228"/>
      <c r="H23" s="227"/>
      <c r="I23" s="227"/>
      <c r="J23" s="24"/>
      <c r="K23" s="27"/>
      <c r="L23" s="24"/>
      <c r="M23" s="43"/>
      <c r="N23" s="38"/>
      <c r="O23" s="40"/>
      <c r="P23" s="38"/>
      <c r="Q23" s="38"/>
      <c r="R23" s="24"/>
      <c r="S23" s="24"/>
      <c r="T23" s="24"/>
      <c r="U23" s="191"/>
      <c r="V23" s="72"/>
    </row>
    <row r="24" spans="2:22" ht="24" customHeight="1" thickBot="1" thickTop="1">
      <c r="B24" s="11"/>
      <c r="C24" s="12" t="s">
        <v>14</v>
      </c>
      <c r="D24" s="372">
        <f>IF('YEAR 1'!$U$4&gt;=4,IF('YEAR 1'!D26&gt;"",'YEAR 1'!D26,""),"")</f>
      </c>
      <c r="E24" s="373"/>
      <c r="F24" s="374"/>
      <c r="G24" s="226"/>
      <c r="H24" s="372">
        <f>IF('YEAR 1'!$U$4&gt;=4,IF('YEAR 1'!H26&gt;"",'YEAR 1'!H26,""),"")</f>
      </c>
      <c r="I24" s="374"/>
      <c r="J24" s="24"/>
      <c r="K24" s="90">
        <f>IF('YEAR 1'!$U$4&gt;=4,('YEAR 3'!K24*'YEAR 3'!$U$10)+'YEAR 3'!K24,0)</f>
        <v>0</v>
      </c>
      <c r="L24" s="24"/>
      <c r="M24" s="91">
        <f>IF('YEAR 1'!$U$4&gt;=4,'YEAR 3'!M24,0)</f>
        <v>0</v>
      </c>
      <c r="N24" s="38"/>
      <c r="O24" s="91">
        <f>IF('YEAR 1'!$U$4&gt;=4,'YEAR 3'!O24,0)</f>
        <v>0</v>
      </c>
      <c r="P24" s="41"/>
      <c r="Q24" s="91">
        <f>IF('YEAR 1'!$U$4&gt;=4,'YEAR 3'!Q24,0)</f>
        <v>0</v>
      </c>
      <c r="R24" s="24"/>
      <c r="S24" s="90">
        <f>K24*(M24+O24+Q24)</f>
        <v>0</v>
      </c>
      <c r="T24" s="24"/>
      <c r="U24" s="251">
        <f>'YEAR 3'!U24+S24</f>
        <v>0</v>
      </c>
      <c r="V24" s="72"/>
    </row>
    <row r="25" spans="2:22" ht="4.5" customHeight="1" thickBot="1" thickTop="1">
      <c r="B25" s="25"/>
      <c r="C25" s="26"/>
      <c r="D25" s="227"/>
      <c r="E25" s="227"/>
      <c r="F25" s="227"/>
      <c r="G25" s="228"/>
      <c r="H25" s="227"/>
      <c r="I25" s="227"/>
      <c r="J25" s="24"/>
      <c r="K25" s="27"/>
      <c r="L25" s="24"/>
      <c r="M25" s="40"/>
      <c r="N25" s="38"/>
      <c r="O25" s="40"/>
      <c r="P25" s="38"/>
      <c r="Q25" s="38"/>
      <c r="R25" s="24"/>
      <c r="S25" s="24"/>
      <c r="T25" s="24"/>
      <c r="U25" s="191"/>
      <c r="V25" s="72"/>
    </row>
    <row r="26" spans="2:22" ht="24" customHeight="1" thickBot="1" thickTop="1">
      <c r="B26" s="11"/>
      <c r="C26" s="12" t="s">
        <v>15</v>
      </c>
      <c r="D26" s="372">
        <f>IF('YEAR 1'!$U$4&gt;=4,IF('YEAR 1'!D28&gt;"",'YEAR 1'!D28,""),"")</f>
      </c>
      <c r="E26" s="373"/>
      <c r="F26" s="374"/>
      <c r="G26" s="226"/>
      <c r="H26" s="372">
        <f>IF('YEAR 1'!$U$4&gt;=4,IF('YEAR 1'!H28&gt;"",'YEAR 1'!H28,""),"")</f>
      </c>
      <c r="I26" s="374"/>
      <c r="J26" s="24"/>
      <c r="K26" s="90">
        <f>IF('YEAR 1'!$U$4&gt;=4,('YEAR 3'!K26*'YEAR 3'!$U$10)+'YEAR 3'!K26,0)</f>
        <v>0</v>
      </c>
      <c r="L26" s="24"/>
      <c r="M26" s="91">
        <f>IF('YEAR 1'!$U$4&gt;=4,'YEAR 3'!M26,0)</f>
        <v>0</v>
      </c>
      <c r="N26" s="38"/>
      <c r="O26" s="91">
        <f>IF('YEAR 1'!$U$4&gt;=4,'YEAR 3'!O26,0)</f>
        <v>0</v>
      </c>
      <c r="P26" s="38"/>
      <c r="Q26" s="91">
        <f>IF('YEAR 1'!$U$4&gt;=4,'YEAR 3'!Q26,0)</f>
        <v>0</v>
      </c>
      <c r="R26" s="24"/>
      <c r="S26" s="90">
        <f>K26*(M26+O26+Q26)</f>
        <v>0</v>
      </c>
      <c r="T26" s="24"/>
      <c r="U26" s="251">
        <f>'YEAR 3'!U26+S26</f>
        <v>0</v>
      </c>
      <c r="V26" s="72"/>
    </row>
    <row r="27" spans="2:22" ht="4.5" customHeight="1" thickBot="1" thickTop="1">
      <c r="B27" s="25"/>
      <c r="C27" s="26"/>
      <c r="D27" s="227"/>
      <c r="E27" s="227"/>
      <c r="F27" s="227"/>
      <c r="G27" s="228"/>
      <c r="H27" s="227"/>
      <c r="I27" s="227"/>
      <c r="J27" s="24"/>
      <c r="K27" s="27"/>
      <c r="L27" s="24"/>
      <c r="M27" s="40"/>
      <c r="N27" s="38"/>
      <c r="O27" s="40"/>
      <c r="P27" s="38"/>
      <c r="Q27" s="38"/>
      <c r="R27" s="24"/>
      <c r="S27" s="24"/>
      <c r="T27" s="24"/>
      <c r="U27" s="191"/>
      <c r="V27" s="72"/>
    </row>
    <row r="28" spans="2:22" ht="24" customHeight="1" thickBot="1" thickTop="1">
      <c r="B28" s="11"/>
      <c r="C28" s="12" t="s">
        <v>16</v>
      </c>
      <c r="D28" s="372">
        <f>IF('YEAR 1'!$U$4&gt;=4,IF('YEAR 1'!D30&gt;"",'YEAR 1'!D30,""),"")</f>
      </c>
      <c r="E28" s="373"/>
      <c r="F28" s="374"/>
      <c r="G28" s="226"/>
      <c r="H28" s="372">
        <f>IF('YEAR 1'!$U$4&gt;=4,IF('YEAR 1'!H30&gt;"",'YEAR 1'!H30,""),"")</f>
      </c>
      <c r="I28" s="374"/>
      <c r="J28" s="24"/>
      <c r="K28" s="90">
        <f>IF('YEAR 1'!$U$4&gt;=4,('YEAR 3'!K28*'YEAR 3'!$U$10)+'YEAR 3'!K28,0)</f>
        <v>0</v>
      </c>
      <c r="L28" s="24"/>
      <c r="M28" s="91">
        <f>IF('YEAR 1'!$U$4&gt;=4,'YEAR 3'!M28,0)</f>
        <v>0</v>
      </c>
      <c r="N28" s="38"/>
      <c r="O28" s="91">
        <f>IF('YEAR 1'!$U$4&gt;=4,'YEAR 3'!O28,0)</f>
        <v>0</v>
      </c>
      <c r="P28" s="38"/>
      <c r="Q28" s="91">
        <f>IF('YEAR 1'!$U$4&gt;=4,'YEAR 3'!Q28,0)</f>
        <v>0</v>
      </c>
      <c r="R28" s="24"/>
      <c r="S28" s="90">
        <f>K28*(M28+O28+Q28)</f>
        <v>0</v>
      </c>
      <c r="T28" s="24"/>
      <c r="U28" s="251">
        <f>'YEAR 3'!U28+S28</f>
        <v>0</v>
      </c>
      <c r="V28" s="72"/>
    </row>
    <row r="29" spans="2:22" ht="4.5" customHeight="1" thickBot="1" thickTop="1">
      <c r="B29" s="25"/>
      <c r="C29" s="26"/>
      <c r="D29" s="227"/>
      <c r="E29" s="227"/>
      <c r="F29" s="227"/>
      <c r="G29" s="228"/>
      <c r="H29" s="227"/>
      <c r="I29" s="227"/>
      <c r="J29" s="24"/>
      <c r="K29" s="27"/>
      <c r="L29" s="24"/>
      <c r="M29" s="40"/>
      <c r="N29" s="38"/>
      <c r="O29" s="40"/>
      <c r="P29" s="38"/>
      <c r="Q29" s="38"/>
      <c r="R29" s="24"/>
      <c r="S29" s="24"/>
      <c r="T29" s="24"/>
      <c r="U29" s="191"/>
      <c r="V29" s="72"/>
    </row>
    <row r="30" spans="2:22" ht="24" customHeight="1" thickBot="1" thickTop="1">
      <c r="B30" s="11"/>
      <c r="C30" s="12" t="s">
        <v>17</v>
      </c>
      <c r="D30" s="372">
        <f>IF('YEAR 1'!$U$4&gt;=4,IF('YEAR 1'!D32&gt;"",'YEAR 1'!D32,""),"")</f>
      </c>
      <c r="E30" s="373"/>
      <c r="F30" s="374"/>
      <c r="G30" s="226"/>
      <c r="H30" s="372">
        <f>IF('YEAR 1'!$U$4&gt;=4,IF('YEAR 1'!H32&gt;"",'YEAR 1'!H32,""),"")</f>
      </c>
      <c r="I30" s="374"/>
      <c r="J30" s="24"/>
      <c r="K30" s="90">
        <f>IF('YEAR 1'!$U$4&gt;=4,('YEAR 3'!K30*'YEAR 3'!$U$10)+'YEAR 3'!K30,0)</f>
        <v>0</v>
      </c>
      <c r="L30" s="24"/>
      <c r="M30" s="91">
        <f>IF('YEAR 1'!$U$4&gt;=4,'YEAR 3'!M30,0)</f>
        <v>0</v>
      </c>
      <c r="N30" s="38"/>
      <c r="O30" s="91">
        <f>IF('YEAR 1'!$U$4&gt;=4,'YEAR 3'!O30,0)</f>
        <v>0</v>
      </c>
      <c r="P30" s="41"/>
      <c r="Q30" s="91">
        <f>IF('YEAR 1'!$U$4&gt;=4,'YEAR 3'!Q30,0)</f>
        <v>0</v>
      </c>
      <c r="R30" s="24"/>
      <c r="S30" s="90">
        <f>K30*(M30+O30+Q30)</f>
        <v>0</v>
      </c>
      <c r="T30" s="24"/>
      <c r="U30" s="251">
        <f>'YEAR 3'!U30+S30</f>
        <v>0</v>
      </c>
      <c r="V30" s="72"/>
    </row>
    <row r="31" spans="2:22" ht="4.5" customHeight="1" thickBot="1" thickTop="1">
      <c r="B31" s="25"/>
      <c r="C31" s="26"/>
      <c r="D31" s="193"/>
      <c r="E31" s="193"/>
      <c r="F31" s="193"/>
      <c r="G31" s="24"/>
      <c r="H31" s="193"/>
      <c r="I31" s="193"/>
      <c r="J31" s="24"/>
      <c r="K31" s="193"/>
      <c r="L31" s="24"/>
      <c r="M31" s="194"/>
      <c r="N31" s="38"/>
      <c r="O31" s="194"/>
      <c r="P31" s="38"/>
      <c r="Q31" s="38"/>
      <c r="R31" s="24"/>
      <c r="S31" s="24"/>
      <c r="T31" s="24"/>
      <c r="U31" s="191"/>
      <c r="V31" s="72"/>
    </row>
    <row r="32" spans="2:22" ht="27.75" customHeight="1" thickBot="1" thickTop="1">
      <c r="B32" s="11"/>
      <c r="C32" s="12" t="s">
        <v>18</v>
      </c>
      <c r="D32" s="276">
        <f>IF('YEAR 1'!$U$4&gt;=4,'YEAR 3'!D32,0)</f>
        <v>0</v>
      </c>
      <c r="E32" s="212"/>
      <c r="F32" s="303" t="s">
        <v>156</v>
      </c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5"/>
      <c r="R32" s="24"/>
      <c r="S32" s="90">
        <f>IF('YEAR 1'!$U$4&gt;=4,('YEAR 3'!S32*'YEAR 3'!$U$10)+'YEAR 3'!S32,0)</f>
        <v>0</v>
      </c>
      <c r="T32" s="24"/>
      <c r="U32" s="251">
        <f>'YEAR 3'!U32+S32</f>
        <v>0</v>
      </c>
      <c r="V32" s="72"/>
    </row>
    <row r="33" spans="2:24" ht="21.75" customHeight="1" thickBot="1">
      <c r="B33" s="14"/>
      <c r="C33" s="15"/>
      <c r="D33" s="295" t="s">
        <v>57</v>
      </c>
      <c r="E33" s="295"/>
      <c r="F33" s="295"/>
      <c r="G33" s="296"/>
      <c r="H33" s="296"/>
      <c r="I33" s="4"/>
      <c r="J33" s="4"/>
      <c r="K33" s="4"/>
      <c r="L33" s="4"/>
      <c r="M33" s="44">
        <f>SUM(M14:M32)</f>
        <v>0</v>
      </c>
      <c r="N33" s="44"/>
      <c r="O33" s="44">
        <f>SUM(O14:O32)</f>
        <v>0</v>
      </c>
      <c r="P33" s="44"/>
      <c r="Q33" s="44">
        <f>SUM(Q14:Q32)</f>
        <v>5</v>
      </c>
      <c r="R33" s="44">
        <f>SUM(R14:R32)</f>
        <v>0</v>
      </c>
      <c r="S33" s="17">
        <f>SUM(S14:S32)</f>
        <v>52936.769268000004</v>
      </c>
      <c r="T33" s="17">
        <f>SUM(T14:T32)</f>
        <v>0</v>
      </c>
      <c r="U33" s="75">
        <f>SUM(U14:U32)</f>
        <v>205600.23266799998</v>
      </c>
      <c r="V33" s="73"/>
      <c r="X33" s="3"/>
    </row>
    <row r="34" spans="1:20" ht="6" customHeight="1" thickBot="1">
      <c r="A34" s="3"/>
      <c r="B34" s="3"/>
      <c r="C34" s="3"/>
      <c r="D34" s="302"/>
      <c r="E34" s="302"/>
      <c r="F34" s="302"/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3" s="159" customFormat="1" ht="24" customHeight="1" thickBot="1">
      <c r="A35" s="166"/>
      <c r="B35" s="160"/>
      <c r="C35" s="167" t="s">
        <v>78</v>
      </c>
      <c r="D35" s="301" t="s">
        <v>105</v>
      </c>
      <c r="E35" s="301"/>
      <c r="F35" s="301"/>
      <c r="G35" s="301"/>
      <c r="H35" s="301"/>
      <c r="I35" s="301"/>
      <c r="J35" s="301"/>
      <c r="K35" s="301"/>
      <c r="L35" s="163"/>
      <c r="M35" s="163"/>
      <c r="N35" s="163"/>
      <c r="O35" s="163"/>
      <c r="P35" s="163"/>
      <c r="Q35" s="163"/>
      <c r="R35" s="163"/>
      <c r="S35" s="163"/>
      <c r="T35" s="163"/>
      <c r="U35" s="299"/>
      <c r="V35" s="300"/>
      <c r="W35" s="169"/>
    </row>
    <row r="36" spans="1:24" s="5" customFormat="1" ht="5.25" customHeight="1" thickBot="1">
      <c r="A36" s="8"/>
      <c r="B36" s="29"/>
      <c r="C36" s="30"/>
      <c r="D36" s="30"/>
      <c r="E36" s="30"/>
      <c r="F36" s="30"/>
      <c r="G36" s="30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33"/>
      <c r="V36" s="37"/>
      <c r="W36" s="34"/>
      <c r="X36" s="7"/>
    </row>
    <row r="37" spans="1:24" s="5" customFormat="1" ht="26.25" customHeight="1" thickBot="1">
      <c r="A37" s="8"/>
      <c r="B37" s="29"/>
      <c r="C37" s="30"/>
      <c r="D37" s="286" t="s">
        <v>104</v>
      </c>
      <c r="E37" s="287"/>
      <c r="F37" s="287"/>
      <c r="G37" s="287"/>
      <c r="H37" s="287"/>
      <c r="I37" s="287"/>
      <c r="J37" s="287"/>
      <c r="K37" s="287"/>
      <c r="L37" s="287"/>
      <c r="M37" s="288"/>
      <c r="N37" s="85"/>
      <c r="O37" s="289" t="s">
        <v>163</v>
      </c>
      <c r="P37" s="390"/>
      <c r="Q37" s="390"/>
      <c r="R37" s="390"/>
      <c r="S37" s="391"/>
      <c r="T37" s="188"/>
      <c r="U37" s="189">
        <f>IF('YEAR 1'!$U$4&gt;=4,'YEAR 3'!U37,0)</f>
        <v>0.02</v>
      </c>
      <c r="V37" s="7"/>
      <c r="W37" s="214"/>
      <c r="X37" s="7"/>
    </row>
    <row r="38" spans="1:24" s="5" customFormat="1" ht="14.25" customHeight="1">
      <c r="A38" s="8"/>
      <c r="B38" s="29"/>
      <c r="C38" s="30"/>
      <c r="D38" s="30"/>
      <c r="E38" s="30"/>
      <c r="F38" s="30"/>
      <c r="G38" s="30"/>
      <c r="H38" s="8"/>
      <c r="I38" s="8"/>
      <c r="J38" s="8"/>
      <c r="K38" s="8"/>
      <c r="L38" s="8"/>
      <c r="M38" s="22"/>
      <c r="N38" s="8"/>
      <c r="O38" s="22"/>
      <c r="P38" s="22"/>
      <c r="Q38" s="22"/>
      <c r="R38" s="8"/>
      <c r="S38" s="8"/>
      <c r="T38" s="8"/>
      <c r="U38" s="33"/>
      <c r="V38" s="37"/>
      <c r="W38" s="34"/>
      <c r="X38" s="7"/>
    </row>
    <row r="39" spans="1:23" s="5" customFormat="1" ht="10.5" customHeight="1">
      <c r="A39" s="8"/>
      <c r="B39" s="6"/>
      <c r="C39" s="8"/>
      <c r="D39" s="342"/>
      <c r="E39" s="342"/>
      <c r="F39" s="342"/>
      <c r="G39" s="9"/>
      <c r="H39" s="8"/>
      <c r="I39" s="10"/>
      <c r="J39" s="10"/>
      <c r="K39" s="10" t="s">
        <v>114</v>
      </c>
      <c r="L39" s="10"/>
      <c r="M39" s="10" t="s">
        <v>72</v>
      </c>
      <c r="N39" s="10"/>
      <c r="O39" s="10" t="s">
        <v>73</v>
      </c>
      <c r="P39" s="8"/>
      <c r="Q39" s="10" t="s">
        <v>130</v>
      </c>
      <c r="R39" s="10"/>
      <c r="S39" s="22"/>
      <c r="T39" s="22"/>
      <c r="U39" s="223" t="s">
        <v>150</v>
      </c>
      <c r="V39" s="71"/>
      <c r="W39" s="52"/>
    </row>
    <row r="40" spans="1:23" s="5" customFormat="1" ht="14.25" customHeight="1" thickBot="1">
      <c r="A40" s="8"/>
      <c r="B40" s="6"/>
      <c r="C40" s="330"/>
      <c r="D40" s="343"/>
      <c r="E40" s="96"/>
      <c r="F40" s="9" t="s">
        <v>8</v>
      </c>
      <c r="G40" s="16"/>
      <c r="H40" s="16"/>
      <c r="I40" s="10"/>
      <c r="J40" s="10"/>
      <c r="K40" s="10" t="s">
        <v>115</v>
      </c>
      <c r="L40" s="10"/>
      <c r="M40" s="10" t="s">
        <v>116</v>
      </c>
      <c r="N40" s="8"/>
      <c r="O40" s="10" t="s">
        <v>116</v>
      </c>
      <c r="P40" s="8"/>
      <c r="Q40" s="10" t="s">
        <v>116</v>
      </c>
      <c r="R40" s="10"/>
      <c r="S40" s="10" t="s">
        <v>169</v>
      </c>
      <c r="T40" s="10"/>
      <c r="U40" s="254" t="s">
        <v>49</v>
      </c>
      <c r="V40" s="71"/>
      <c r="W40" s="52"/>
    </row>
    <row r="41" spans="1:22" ht="24" customHeight="1" thickBot="1" thickTop="1">
      <c r="A41" s="3"/>
      <c r="B41" s="11"/>
      <c r="C41" s="50" t="s">
        <v>9</v>
      </c>
      <c r="D41" s="375" t="s">
        <v>5</v>
      </c>
      <c r="E41" s="375"/>
      <c r="F41" s="375"/>
      <c r="G41" s="47"/>
      <c r="H41" s="3"/>
      <c r="I41" s="48"/>
      <c r="J41" s="3"/>
      <c r="K41" s="90">
        <f>IF('YEAR 1'!$U$4&gt;=4,'YEAR 3'!K41,0)</f>
        <v>0</v>
      </c>
      <c r="L41" s="3"/>
      <c r="M41" s="90">
        <f>IF('YEAR 1'!$U$4&gt;=4,'YEAR 3'!M41,0)</f>
        <v>12</v>
      </c>
      <c r="N41" s="200"/>
      <c r="O41" s="90">
        <f>IF('YEAR 1'!$U$4&gt;=4,'YEAR 3'!O41,0)</f>
        <v>0</v>
      </c>
      <c r="P41" s="200"/>
      <c r="Q41" s="90">
        <f>IF('YEAR 1'!$U$4&gt;=4,'YEAR 3'!Q41,0)</f>
        <v>0</v>
      </c>
      <c r="R41" s="3"/>
      <c r="S41" s="90">
        <f>IF('YEAR 1'!$U$4&gt;=4,('YEAR 3'!S41*'YEAR 3'!$U$37)+'YEAR 3'!S41,0)</f>
        <v>48550.266</v>
      </c>
      <c r="T41" s="3"/>
      <c r="U41" s="251">
        <f>'YEAR 3'!U41+S41</f>
        <v>188563.566</v>
      </c>
      <c r="V41" s="72"/>
    </row>
    <row r="42" spans="1:22" ht="5.25" customHeight="1" thickBot="1" thickTop="1">
      <c r="A42" s="3"/>
      <c r="B42" s="11"/>
      <c r="C42" s="50"/>
      <c r="D42" s="46"/>
      <c r="E42" s="46"/>
      <c r="F42" s="47"/>
      <c r="G42" s="47"/>
      <c r="H42" s="47"/>
      <c r="I42" s="48"/>
      <c r="J42" s="3"/>
      <c r="K42" s="45"/>
      <c r="L42" s="3"/>
      <c r="M42" s="200"/>
      <c r="N42" s="200"/>
      <c r="O42" s="200"/>
      <c r="P42" s="200"/>
      <c r="Q42" s="200"/>
      <c r="R42" s="3"/>
      <c r="S42" s="3"/>
      <c r="T42" s="3"/>
      <c r="U42" s="191"/>
      <c r="V42" s="72"/>
    </row>
    <row r="43" spans="1:22" ht="24" customHeight="1" thickBot="1" thickTop="1">
      <c r="A43" s="3"/>
      <c r="B43" s="11"/>
      <c r="C43" s="50" t="s">
        <v>10</v>
      </c>
      <c r="D43" s="375" t="s">
        <v>140</v>
      </c>
      <c r="E43" s="375"/>
      <c r="F43" s="375"/>
      <c r="G43" s="331"/>
      <c r="H43" s="331"/>
      <c r="I43" s="48"/>
      <c r="J43" s="3"/>
      <c r="K43" s="90">
        <f>IF('YEAR 1'!$U$4&gt;=4,'YEAR 3'!K43,0)</f>
        <v>0</v>
      </c>
      <c r="L43" s="3"/>
      <c r="M43" s="90">
        <f>IF('YEAR 1'!$U$4&gt;=4,'YEAR 3'!M43,0)</f>
        <v>0</v>
      </c>
      <c r="N43" s="200"/>
      <c r="O43" s="90">
        <f>IF('YEAR 1'!$U$4&gt;=4,'YEAR 3'!O43,0)</f>
        <v>0</v>
      </c>
      <c r="P43" s="200"/>
      <c r="Q43" s="90">
        <f>IF('YEAR 1'!$U$4&gt;=4,'YEAR 3'!Q43,0)</f>
        <v>0</v>
      </c>
      <c r="R43" s="3"/>
      <c r="S43" s="90">
        <f>IF('YEAR 1'!$U$4&gt;=4,('YEAR 3'!S43*'YEAR 3'!$U$37)+'YEAR 3'!S43,0)</f>
        <v>0</v>
      </c>
      <c r="T43" s="3"/>
      <c r="U43" s="251">
        <f>'YEAR 3'!U43+S43</f>
        <v>0</v>
      </c>
      <c r="V43" s="72"/>
    </row>
    <row r="44" spans="1:22" ht="5.25" customHeight="1" thickBot="1" thickTop="1">
      <c r="A44" s="3"/>
      <c r="B44" s="11"/>
      <c r="C44" s="50"/>
      <c r="D44" s="46"/>
      <c r="E44" s="46"/>
      <c r="F44" s="47"/>
      <c r="G44" s="47"/>
      <c r="H44" s="47"/>
      <c r="I44" s="48"/>
      <c r="J44" s="3"/>
      <c r="K44" s="3"/>
      <c r="L44" s="3"/>
      <c r="M44" s="200"/>
      <c r="N44" s="200"/>
      <c r="O44" s="201"/>
      <c r="P44" s="200"/>
      <c r="Q44" s="200"/>
      <c r="R44" s="3"/>
      <c r="S44" s="3"/>
      <c r="T44" s="3"/>
      <c r="U44" s="191"/>
      <c r="V44" s="72"/>
    </row>
    <row r="45" spans="1:22" ht="24" customHeight="1" thickBot="1" thickTop="1">
      <c r="A45" s="3"/>
      <c r="B45" s="11"/>
      <c r="C45" s="50" t="s">
        <v>11</v>
      </c>
      <c r="D45" s="375" t="s">
        <v>141</v>
      </c>
      <c r="E45" s="375"/>
      <c r="F45" s="375"/>
      <c r="G45" s="331"/>
      <c r="H45" s="331"/>
      <c r="I45" s="48"/>
      <c r="J45" s="3"/>
      <c r="K45" s="90">
        <f>IF('YEAR 1'!$U$4&gt;=4,'YEAR 3'!K45,0)</f>
        <v>0</v>
      </c>
      <c r="L45" s="3"/>
      <c r="M45" s="90">
        <f>IF('YEAR 1'!$U$4&gt;=4,'YEAR 3'!M45,0)</f>
        <v>0</v>
      </c>
      <c r="N45" s="200"/>
      <c r="O45" s="90">
        <f>IF('YEAR 1'!$U$4&gt;=4,'YEAR 3'!O45,0)</f>
        <v>0</v>
      </c>
      <c r="P45" s="200"/>
      <c r="Q45" s="90">
        <f>IF('YEAR 1'!$U$4&gt;=4,'YEAR 3'!Q45,0)</f>
        <v>0</v>
      </c>
      <c r="R45" s="3"/>
      <c r="S45" s="90">
        <f>IF('YEAR 1'!$U$4&gt;=4,('YEAR 3'!S45*'YEAR 3'!$U$37)+'YEAR 3'!S45,0)</f>
        <v>0</v>
      </c>
      <c r="T45" s="3"/>
      <c r="U45" s="251">
        <f>'YEAR 3'!U45+S45</f>
        <v>0</v>
      </c>
      <c r="V45" s="72"/>
    </row>
    <row r="46" spans="1:22" ht="4.5" customHeight="1" thickTop="1">
      <c r="A46" s="3"/>
      <c r="B46" s="11"/>
      <c r="C46" s="50"/>
      <c r="D46" s="46"/>
      <c r="E46" s="46"/>
      <c r="F46" s="47"/>
      <c r="G46" s="47"/>
      <c r="H46" s="47"/>
      <c r="I46" s="4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91"/>
      <c r="V46" s="72"/>
    </row>
    <row r="47" spans="1:23" s="5" customFormat="1" ht="10.5" customHeight="1">
      <c r="A47" s="8"/>
      <c r="B47" s="6"/>
      <c r="C47" s="8"/>
      <c r="D47" s="342"/>
      <c r="E47" s="342"/>
      <c r="F47" s="342"/>
      <c r="G47" s="9"/>
      <c r="H47" s="8"/>
      <c r="I47" s="10"/>
      <c r="J47" s="10"/>
      <c r="K47" s="10" t="s">
        <v>161</v>
      </c>
      <c r="L47" s="10"/>
      <c r="M47" s="10" t="s">
        <v>21</v>
      </c>
      <c r="N47" s="10"/>
      <c r="O47" s="10" t="s">
        <v>21</v>
      </c>
      <c r="P47" s="8"/>
      <c r="Q47" s="10" t="s">
        <v>21</v>
      </c>
      <c r="R47" s="10"/>
      <c r="S47" s="350"/>
      <c r="T47" s="350"/>
      <c r="U47" s="211"/>
      <c r="V47" s="71"/>
      <c r="W47" s="52"/>
    </row>
    <row r="48" spans="1:23" s="5" customFormat="1" ht="27" customHeight="1" thickBot="1">
      <c r="A48" s="8"/>
      <c r="B48" s="6"/>
      <c r="C48" s="330" t="s">
        <v>8</v>
      </c>
      <c r="D48" s="343"/>
      <c r="E48" s="96"/>
      <c r="F48" s="9"/>
      <c r="G48" s="16"/>
      <c r="H48" s="10" t="s">
        <v>7</v>
      </c>
      <c r="I48" s="10"/>
      <c r="J48" s="10"/>
      <c r="K48" s="10" t="s">
        <v>40</v>
      </c>
      <c r="L48" s="10"/>
      <c r="M48" s="10" t="s">
        <v>41</v>
      </c>
      <c r="N48" s="8"/>
      <c r="O48" s="10" t="s">
        <v>42</v>
      </c>
      <c r="P48" s="8"/>
      <c r="Q48" s="10" t="s">
        <v>43</v>
      </c>
      <c r="R48" s="10"/>
      <c r="S48" s="10" t="s">
        <v>169</v>
      </c>
      <c r="T48" s="10"/>
      <c r="U48" s="254" t="s">
        <v>149</v>
      </c>
      <c r="V48" s="71"/>
      <c r="W48" s="52"/>
    </row>
    <row r="49" spans="1:22" ht="24" customHeight="1" thickBot="1" thickTop="1">
      <c r="A49" s="3"/>
      <c r="B49" s="11"/>
      <c r="C49" s="50" t="s">
        <v>12</v>
      </c>
      <c r="D49" s="322" t="s">
        <v>6</v>
      </c>
      <c r="E49" s="322"/>
      <c r="F49" s="322"/>
      <c r="G49" s="322"/>
      <c r="H49" s="90">
        <f>IF('YEAR 1'!$U$4&gt;=4,'YEAR 3'!H49,0)</f>
        <v>2</v>
      </c>
      <c r="I49" s="48"/>
      <c r="J49" s="3"/>
      <c r="K49" s="90">
        <f>IF('YEAR 1'!$U$4&gt;=4,('YEAR 3'!K49*'YEAR 3'!$U$37)+'YEAR 3'!K49,0)</f>
        <v>27060.804</v>
      </c>
      <c r="L49" s="3"/>
      <c r="M49" s="90">
        <f>IF('YEAR 1'!$U$4&gt;=4,('YEAR 3'!M49*'YEAR 3'!$U$37)+'YEAR 3'!M49,0)</f>
        <v>27060.804</v>
      </c>
      <c r="N49" s="3"/>
      <c r="O49" s="90">
        <f>IF('YEAR 1'!$U$4&gt;=4,('YEAR 3'!O49*'YEAR 3'!$U$37)+'YEAR 3'!O49,0)</f>
        <v>0</v>
      </c>
      <c r="P49" s="3"/>
      <c r="Q49" s="90">
        <f>IF('YEAR 1'!$U$4&gt;=4,('YEAR 3'!Q49*'YEAR 3'!$U$37)+'YEAR 3'!Q49,0)</f>
        <v>0</v>
      </c>
      <c r="R49" s="3"/>
      <c r="S49" s="90">
        <f>SUM(K49:Q49)</f>
        <v>54121.608</v>
      </c>
      <c r="T49" s="3"/>
      <c r="U49" s="251">
        <f>'YEAR 3'!U49+S49</f>
        <v>210202.008</v>
      </c>
      <c r="V49" s="72"/>
    </row>
    <row r="50" spans="1:22" ht="5.25" customHeight="1" thickBot="1" thickTop="1">
      <c r="A50" s="3"/>
      <c r="B50" s="11"/>
      <c r="C50" s="50"/>
      <c r="D50" s="264"/>
      <c r="E50" s="264"/>
      <c r="F50" s="262"/>
      <c r="G50" s="262"/>
      <c r="H50" s="267"/>
      <c r="I50" s="4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91"/>
      <c r="V50" s="72"/>
    </row>
    <row r="51" spans="1:22" ht="24" customHeight="1" thickBot="1" thickTop="1">
      <c r="A51" s="3"/>
      <c r="B51" s="11"/>
      <c r="C51" s="50" t="s">
        <v>13</v>
      </c>
      <c r="D51" s="322" t="s">
        <v>182</v>
      </c>
      <c r="E51" s="322"/>
      <c r="F51" s="322"/>
      <c r="G51" s="266"/>
      <c r="H51" s="90">
        <f>IF('YEAR 1'!$U$4&gt;=4,'YEAR 3'!H51,0)</f>
        <v>2</v>
      </c>
      <c r="I51" s="3"/>
      <c r="J51" s="13"/>
      <c r="K51" s="90">
        <f>IF('YEAR 1'!$U$4&gt;=4,('YEAR 3'!K51*'YEAR 3'!$U$37)+'YEAR 3'!K51,0)</f>
        <v>6791.7312</v>
      </c>
      <c r="L51" s="13"/>
      <c r="M51" s="90">
        <f>IF('YEAR 1'!$U$4&gt;=4,('YEAR 3'!M51*'YEAR 3'!$U$37)+'YEAR 3'!M51,0)</f>
        <v>0</v>
      </c>
      <c r="N51" s="3"/>
      <c r="O51" s="90">
        <f>IF('YEAR 1'!$U$4&gt;=4,('YEAR 3'!O51*'YEAR 3'!$U$37)+'YEAR 3'!O51,0)</f>
        <v>0</v>
      </c>
      <c r="P51" s="3"/>
      <c r="Q51" s="90">
        <f>IF('YEAR 1'!$U$4&gt;=4,('YEAR 3'!Q51*'YEAR 3'!$U$37)+'YEAR 3'!Q51,0)</f>
        <v>0</v>
      </c>
      <c r="R51" s="3"/>
      <c r="S51" s="90">
        <f>SUM(K51:Q51)</f>
        <v>6791.7312</v>
      </c>
      <c r="T51" s="3"/>
      <c r="U51" s="251">
        <f>'YEAR 3'!U51+S51</f>
        <v>26378.2912</v>
      </c>
      <c r="V51" s="72"/>
    </row>
    <row r="52" spans="1:22" ht="5.25" customHeight="1" thickBot="1" thickTop="1">
      <c r="A52" s="3"/>
      <c r="B52" s="11"/>
      <c r="C52" s="50"/>
      <c r="D52" s="264"/>
      <c r="E52" s="264"/>
      <c r="F52" s="262"/>
      <c r="G52" s="262"/>
      <c r="H52" s="267"/>
      <c r="I52" s="47"/>
      <c r="J52" s="13"/>
      <c r="K52" s="3"/>
      <c r="L52" s="13"/>
      <c r="M52" s="3"/>
      <c r="N52" s="3"/>
      <c r="O52" s="3"/>
      <c r="P52" s="3"/>
      <c r="Q52" s="3"/>
      <c r="R52" s="3"/>
      <c r="S52" s="3"/>
      <c r="T52" s="3"/>
      <c r="U52" s="191"/>
      <c r="V52" s="72"/>
    </row>
    <row r="53" spans="1:22" ht="24" customHeight="1" thickBot="1" thickTop="1">
      <c r="A53" s="3"/>
      <c r="B53" s="11"/>
      <c r="C53" s="50" t="s">
        <v>14</v>
      </c>
      <c r="D53" s="322" t="s">
        <v>22</v>
      </c>
      <c r="E53" s="323"/>
      <c r="F53" s="323"/>
      <c r="G53" s="323"/>
      <c r="H53" s="90">
        <f>IF('YEAR 1'!$U$4&gt;=4,'YEAR 3'!H53,0)</f>
        <v>0</v>
      </c>
      <c r="I53" s="48"/>
      <c r="J53" s="3"/>
      <c r="K53" s="90">
        <f>IF('YEAR 1'!$U$4&gt;=4,('YEAR 3'!K53*'YEAR 3'!$U$37)+'YEAR 3'!K53,0)</f>
        <v>0</v>
      </c>
      <c r="L53" s="3"/>
      <c r="M53" s="90">
        <f>IF('YEAR 1'!$U$4&gt;=4,('YEAR 3'!M53*'YEAR 3'!$U$37)+'YEAR 3'!M53,0)</f>
        <v>0</v>
      </c>
      <c r="N53" s="3"/>
      <c r="O53" s="90">
        <f>IF('YEAR 1'!$U$4&gt;=4,('YEAR 3'!O53*'YEAR 3'!$U$37)+'YEAR 3'!O53,0)</f>
        <v>0</v>
      </c>
      <c r="P53" s="3"/>
      <c r="Q53" s="90">
        <f>IF('YEAR 1'!$U$4&gt;=4,('YEAR 3'!Q53*'YEAR 3'!$U$37)+'YEAR 3'!Q53,0)</f>
        <v>0</v>
      </c>
      <c r="R53" s="3"/>
      <c r="S53" s="90">
        <f>SUM(K53:Q53)</f>
        <v>0</v>
      </c>
      <c r="T53" s="3"/>
      <c r="U53" s="251">
        <f>'YEAR 3'!U53+S53</f>
        <v>0</v>
      </c>
      <c r="V53" s="72"/>
    </row>
    <row r="54" spans="1:22" ht="5.25" customHeight="1" thickBot="1" thickTop="1">
      <c r="A54" s="3"/>
      <c r="B54" s="11"/>
      <c r="C54" s="50"/>
      <c r="D54" s="264"/>
      <c r="E54" s="264"/>
      <c r="F54" s="262"/>
      <c r="G54" s="262"/>
      <c r="H54" s="267"/>
      <c r="I54" s="4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91"/>
      <c r="V54" s="72"/>
    </row>
    <row r="55" spans="1:22" ht="24" customHeight="1" thickBot="1" thickTop="1">
      <c r="A55" s="3"/>
      <c r="B55" s="11"/>
      <c r="C55" s="50" t="s">
        <v>15</v>
      </c>
      <c r="D55" s="322" t="s">
        <v>45</v>
      </c>
      <c r="E55" s="324"/>
      <c r="F55" s="324"/>
      <c r="G55" s="324"/>
      <c r="H55" s="90">
        <f>IF('YEAR 1'!$U$4&gt;=4,'YEAR 3'!H55,0)</f>
        <v>0</v>
      </c>
      <c r="I55" s="48"/>
      <c r="J55" s="3"/>
      <c r="K55" s="90">
        <f>IF('YEAR 1'!$U$4&gt;=4,('YEAR 3'!K55*'YEAR 3'!$U$37)+'YEAR 3'!K55,0)</f>
        <v>0</v>
      </c>
      <c r="L55" s="3"/>
      <c r="M55" s="90">
        <f>IF('YEAR 1'!$U$4&gt;=4,('YEAR 3'!M55*'YEAR 3'!$U$37)+'YEAR 3'!M55,0)</f>
        <v>0</v>
      </c>
      <c r="N55" s="3"/>
      <c r="O55" s="90">
        <f>IF('YEAR 1'!$U$4&gt;=4,('YEAR 3'!O55*'YEAR 3'!$U$37)+'YEAR 3'!O55,0)</f>
        <v>0</v>
      </c>
      <c r="P55" s="3"/>
      <c r="Q55" s="90">
        <f>IF('YEAR 1'!$U$4&gt;=4,('YEAR 3'!Q55*'YEAR 3'!$U$37)+'YEAR 3'!Q55,0)</f>
        <v>0</v>
      </c>
      <c r="R55" s="3"/>
      <c r="S55" s="90">
        <f>SUM(K55:Q55)</f>
        <v>0</v>
      </c>
      <c r="T55" s="3"/>
      <c r="U55" s="251">
        <f>'YEAR 3'!U55+S55</f>
        <v>0</v>
      </c>
      <c r="V55" s="72"/>
    </row>
    <row r="56" spans="1:22" ht="5.25" customHeight="1" thickBot="1" thickTop="1">
      <c r="A56" s="3"/>
      <c r="B56" s="11"/>
      <c r="C56" s="50"/>
      <c r="E56" s="262"/>
      <c r="F56" s="265"/>
      <c r="G56" s="265"/>
      <c r="H56" s="268"/>
      <c r="I56" s="4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91"/>
      <c r="V56" s="72"/>
    </row>
    <row r="57" spans="1:22" ht="24" customHeight="1" thickBot="1" thickTop="1">
      <c r="A57" s="3"/>
      <c r="B57" s="11"/>
      <c r="C57" s="50" t="s">
        <v>16</v>
      </c>
      <c r="D57" s="322" t="s">
        <v>46</v>
      </c>
      <c r="E57" s="323"/>
      <c r="F57" s="323"/>
      <c r="G57" s="265"/>
      <c r="H57" s="90">
        <f>IF('YEAR 1'!$U$4&gt;=4,'YEAR 3'!H57,0)</f>
        <v>0</v>
      </c>
      <c r="I57" s="48"/>
      <c r="J57" s="3"/>
      <c r="K57" s="90">
        <f>IF('YEAR 1'!$U$4&gt;=4,('YEAR 3'!K57*'YEAR 3'!$U$37)+'YEAR 3'!K57,0)</f>
        <v>0</v>
      </c>
      <c r="L57" s="3"/>
      <c r="M57" s="90">
        <f>IF('YEAR 1'!$U$4&gt;=4,('YEAR 3'!M57*'YEAR 3'!$U$37)+'YEAR 3'!M57,0)</f>
        <v>0</v>
      </c>
      <c r="N57" s="3"/>
      <c r="O57" s="90">
        <f>IF('YEAR 1'!$U$4&gt;=4,('YEAR 3'!O57*'YEAR 3'!$U$37)+'YEAR 3'!O57,0)</f>
        <v>0</v>
      </c>
      <c r="P57" s="3"/>
      <c r="Q57" s="90">
        <f>IF('YEAR 1'!$U$4&gt;=4,('YEAR 3'!Q57*'YEAR 3'!$U$37)+'YEAR 3'!Q57,0)</f>
        <v>0</v>
      </c>
      <c r="R57" s="3"/>
      <c r="S57" s="90">
        <f>SUM(K57:Q57)</f>
        <v>0</v>
      </c>
      <c r="T57" s="3"/>
      <c r="U57" s="251">
        <f>'YEAR 3'!U57+S57</f>
        <v>0</v>
      </c>
      <c r="V57" s="72"/>
    </row>
    <row r="58" spans="1:22" ht="5.25" customHeight="1" thickBot="1" thickTop="1">
      <c r="A58" s="3"/>
      <c r="B58" s="11"/>
      <c r="C58" s="50"/>
      <c r="D58" s="264"/>
      <c r="E58" s="264"/>
      <c r="F58" s="262"/>
      <c r="G58" s="262"/>
      <c r="H58" s="267"/>
      <c r="I58" s="4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91"/>
      <c r="V58" s="72"/>
    </row>
    <row r="59" spans="1:22" ht="24" customHeight="1" thickBot="1" thickTop="1">
      <c r="A59" s="3"/>
      <c r="B59" s="11"/>
      <c r="C59" s="50" t="s">
        <v>17</v>
      </c>
      <c r="D59" s="322" t="s">
        <v>23</v>
      </c>
      <c r="E59" s="323"/>
      <c r="F59" s="323"/>
      <c r="G59" s="323"/>
      <c r="H59" s="90">
        <f>IF('YEAR 1'!$U$4&gt;=4,'YEAR 3'!H59,0)</f>
        <v>0</v>
      </c>
      <c r="I59" s="48"/>
      <c r="J59" s="3"/>
      <c r="K59" s="90">
        <f>IF('YEAR 1'!$U$4&gt;=4,('YEAR 3'!K59*'YEAR 3'!$U$37)+'YEAR 3'!K59,0)</f>
        <v>0</v>
      </c>
      <c r="L59" s="3"/>
      <c r="M59" s="90">
        <f>IF('YEAR 1'!$U$4&gt;=4,('YEAR 3'!M59*'YEAR 3'!$U$37)+'YEAR 3'!M59,0)</f>
        <v>0</v>
      </c>
      <c r="N59" s="3"/>
      <c r="O59" s="90">
        <f>IF('YEAR 1'!$U$4&gt;=4,('YEAR 3'!O59*'YEAR 3'!$U$37)+'YEAR 3'!O59,0)</f>
        <v>0</v>
      </c>
      <c r="P59" s="3"/>
      <c r="Q59" s="90">
        <f>IF('YEAR 1'!$U$4&gt;=4,('YEAR 3'!Q59*'YEAR 3'!$U$37)+'YEAR 3'!Q59,0)</f>
        <v>0</v>
      </c>
      <c r="R59" s="3"/>
      <c r="S59" s="90">
        <f>SUM(K59:Q59)</f>
        <v>0</v>
      </c>
      <c r="T59" s="3"/>
      <c r="U59" s="251">
        <f>'YEAR 3'!U59+S59</f>
        <v>0</v>
      </c>
      <c r="V59" s="72"/>
    </row>
    <row r="60" spans="1:22" ht="5.25" customHeight="1" thickBot="1" thickTop="1">
      <c r="A60" s="3"/>
      <c r="B60" s="11"/>
      <c r="C60" s="50"/>
      <c r="D60" s="265"/>
      <c r="E60" s="265"/>
      <c r="F60" s="265"/>
      <c r="G60" s="265"/>
      <c r="H60" s="269"/>
      <c r="I60" s="4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91"/>
      <c r="V60" s="72"/>
    </row>
    <row r="61" spans="1:22" ht="24" customHeight="1" thickBot="1" thickTop="1">
      <c r="A61" s="3"/>
      <c r="B61" s="11"/>
      <c r="C61" s="50" t="s">
        <v>18</v>
      </c>
      <c r="D61" s="322" t="s">
        <v>24</v>
      </c>
      <c r="E61" s="323"/>
      <c r="F61" s="323"/>
      <c r="G61" s="323"/>
      <c r="H61" s="90">
        <f>IF('YEAR 1'!$U$4&gt;=4,'YEAR 3'!H61,0)</f>
        <v>0</v>
      </c>
      <c r="I61" s="48"/>
      <c r="J61" s="3"/>
      <c r="K61" s="90">
        <f>IF('YEAR 1'!$U$4&gt;=4,('YEAR 3'!K61*'YEAR 3'!$U$37)+'YEAR 3'!K61,0)</f>
        <v>0</v>
      </c>
      <c r="L61" s="3"/>
      <c r="M61" s="90">
        <f>IF('YEAR 1'!$U$4&gt;=4,('YEAR 3'!M61*'YEAR 3'!$U$37)+'YEAR 3'!M61,0)</f>
        <v>0</v>
      </c>
      <c r="N61" s="3"/>
      <c r="O61" s="90">
        <f>IF('YEAR 1'!$U$4&gt;=4,('YEAR 3'!O61*'YEAR 3'!$U$37)+'YEAR 3'!O61,0)</f>
        <v>0</v>
      </c>
      <c r="P61" s="3"/>
      <c r="Q61" s="90">
        <f>IF('YEAR 1'!$U$4&gt;=4,('YEAR 3'!Q61*'YEAR 3'!$U$37)+'YEAR 3'!Q61,0)</f>
        <v>0</v>
      </c>
      <c r="R61" s="3"/>
      <c r="S61" s="90">
        <f>SUM(K61:Q61)</f>
        <v>0</v>
      </c>
      <c r="T61" s="3"/>
      <c r="U61" s="251">
        <f>'YEAR 3'!U61+S61</f>
        <v>0</v>
      </c>
      <c r="V61" s="72"/>
    </row>
    <row r="62" spans="1:23" s="5" customFormat="1" ht="21.75" customHeight="1" thickBot="1" thickTop="1">
      <c r="A62" s="8"/>
      <c r="B62" s="64"/>
      <c r="C62" s="65"/>
      <c r="D62" s="66"/>
      <c r="E62" s="66"/>
      <c r="F62" s="17" t="s">
        <v>50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>
        <f>SUM(S41:S61)</f>
        <v>109463.6052</v>
      </c>
      <c r="T62" s="17"/>
      <c r="U62" s="76">
        <f>SUM(U41:U61)</f>
        <v>425143.8652</v>
      </c>
      <c r="V62" s="74"/>
      <c r="W62" s="53"/>
    </row>
    <row r="63" spans="1:23" s="5" customFormat="1" ht="8.25" customHeight="1" thickBot="1">
      <c r="A63" s="8"/>
      <c r="B63" s="8"/>
      <c r="C63" s="77"/>
      <c r="D63" s="22"/>
      <c r="E63" s="2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53"/>
      <c r="V63" s="53"/>
      <c r="W63" s="53"/>
    </row>
    <row r="64" spans="1:23" s="159" customFormat="1" ht="26.25" customHeight="1" thickBot="1">
      <c r="A64" s="166"/>
      <c r="B64" s="320" t="s">
        <v>106</v>
      </c>
      <c r="C64" s="321"/>
      <c r="D64" s="301" t="s">
        <v>107</v>
      </c>
      <c r="E64" s="301"/>
      <c r="F64" s="301"/>
      <c r="G64" s="170"/>
      <c r="H64" s="346" t="s">
        <v>125</v>
      </c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158"/>
      <c r="U64" s="170"/>
      <c r="V64" s="171"/>
      <c r="W64" s="172"/>
    </row>
    <row r="65" spans="1:23" s="5" customFormat="1" ht="5.25" customHeight="1">
      <c r="A65" s="8"/>
      <c r="B65" s="2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51"/>
      <c r="V65" s="71"/>
      <c r="W65" s="52"/>
    </row>
    <row r="66" spans="1:23" s="5" customFormat="1" ht="11.25" customHeight="1">
      <c r="A66" s="8"/>
      <c r="B66" s="29"/>
      <c r="C66" s="8"/>
      <c r="D66" s="8"/>
      <c r="E66" s="8"/>
      <c r="F66" s="8"/>
      <c r="G66" s="8"/>
      <c r="H66" s="22"/>
      <c r="I66" s="8"/>
      <c r="J66" s="8"/>
      <c r="K66" s="22"/>
      <c r="L66" s="8"/>
      <c r="M66" s="22"/>
      <c r="N66" s="22"/>
      <c r="O66" s="22"/>
      <c r="P66" s="22"/>
      <c r="Q66" s="22"/>
      <c r="R66" s="8"/>
      <c r="S66" s="350"/>
      <c r="T66" s="350"/>
      <c r="U66" s="51"/>
      <c r="V66" s="71"/>
      <c r="W66" s="52"/>
    </row>
    <row r="67" spans="1:23" s="5" customFormat="1" ht="25.5" customHeight="1" thickBot="1">
      <c r="A67" s="8"/>
      <c r="B67" s="210"/>
      <c r="C67" s="353" t="s">
        <v>7</v>
      </c>
      <c r="D67" s="331"/>
      <c r="E67" s="54"/>
      <c r="G67" s="8"/>
      <c r="H67" s="10"/>
      <c r="I67" s="8"/>
      <c r="J67" s="8"/>
      <c r="K67" s="215"/>
      <c r="L67" s="86"/>
      <c r="M67" s="22" t="s">
        <v>44</v>
      </c>
      <c r="N67" s="86"/>
      <c r="O67" s="366" t="s">
        <v>148</v>
      </c>
      <c r="P67" s="354"/>
      <c r="Q67" s="354"/>
      <c r="R67" s="10"/>
      <c r="S67" s="10" t="s">
        <v>169</v>
      </c>
      <c r="T67" s="10"/>
      <c r="U67" s="70" t="s">
        <v>149</v>
      </c>
      <c r="V67" s="71"/>
      <c r="W67" s="52"/>
    </row>
    <row r="68" spans="1:23" s="5" customFormat="1" ht="24" customHeight="1" thickBot="1" thickTop="1">
      <c r="A68" s="8"/>
      <c r="B68" s="208" t="s">
        <v>9</v>
      </c>
      <c r="C68" s="271">
        <f>IF('YEAR 1'!$U$4&gt;=4,COUNTA('YEAR 1'!D16:F32)+D32,0)</f>
        <v>5</v>
      </c>
      <c r="D68" s="367" t="s">
        <v>4</v>
      </c>
      <c r="E68" s="345"/>
      <c r="F68" s="345"/>
      <c r="G68" s="345"/>
      <c r="H68" s="345"/>
      <c r="I68" s="49"/>
      <c r="J68" s="8"/>
      <c r="L68" s="86"/>
      <c r="M68" s="94">
        <f>'YEAR 3'!M68</f>
        <v>0.32</v>
      </c>
      <c r="N68" s="86"/>
      <c r="O68" s="348">
        <f>S33</f>
        <v>52936.769268000004</v>
      </c>
      <c r="P68" s="325"/>
      <c r="Q68" s="311"/>
      <c r="R68" s="8"/>
      <c r="S68" s="28">
        <f>$M68*O68</f>
        <v>16939.76616576</v>
      </c>
      <c r="T68" s="8"/>
      <c r="U68" s="251">
        <f>'YEAR 3'!U68+S68</f>
        <v>65792.07445376</v>
      </c>
      <c r="V68" s="72"/>
      <c r="W68" s="35"/>
    </row>
    <row r="69" spans="1:23" s="5" customFormat="1" ht="5.25" customHeight="1" thickBot="1" thickTop="1">
      <c r="A69" s="8"/>
      <c r="B69" s="209"/>
      <c r="C69" s="231"/>
      <c r="D69" s="219"/>
      <c r="E69" s="219"/>
      <c r="F69" s="219"/>
      <c r="G69" s="219"/>
      <c r="H69" s="220"/>
      <c r="I69" s="9"/>
      <c r="J69" s="8"/>
      <c r="K69" s="217"/>
      <c r="L69" s="86"/>
      <c r="M69" s="86"/>
      <c r="N69" s="86"/>
      <c r="O69" s="218"/>
      <c r="P69" s="218"/>
      <c r="Q69" s="218"/>
      <c r="R69" s="8"/>
      <c r="S69" s="8"/>
      <c r="T69" s="8"/>
      <c r="U69" s="211"/>
      <c r="V69" s="71"/>
      <c r="W69" s="52"/>
    </row>
    <row r="70" spans="1:22" ht="24" customHeight="1" thickBot="1" thickTop="1">
      <c r="A70" s="3"/>
      <c r="B70" s="208" t="s">
        <v>10</v>
      </c>
      <c r="C70" s="271">
        <f>IF('YEAR 1'!$U$4&gt;=4,K41,0)</f>
        <v>0</v>
      </c>
      <c r="D70" s="344" t="s">
        <v>5</v>
      </c>
      <c r="E70" s="345"/>
      <c r="F70" s="345"/>
      <c r="G70" s="345"/>
      <c r="H70" s="345"/>
      <c r="I70" s="48"/>
      <c r="J70" s="3"/>
      <c r="L70" s="45"/>
      <c r="M70" s="94">
        <f>'YEAR 3'!M70</f>
        <v>0.32</v>
      </c>
      <c r="N70" s="45"/>
      <c r="O70" s="348">
        <f>S41</f>
        <v>48550.266</v>
      </c>
      <c r="P70" s="325"/>
      <c r="Q70" s="311"/>
      <c r="R70" s="3"/>
      <c r="S70" s="28">
        <f>$M70*O70</f>
        <v>15536.085120000002</v>
      </c>
      <c r="T70" s="3"/>
      <c r="U70" s="251">
        <f>'YEAR 3'!U70+S70</f>
        <v>60340.34112000001</v>
      </c>
      <c r="V70" s="72"/>
    </row>
    <row r="71" spans="1:23" s="5" customFormat="1" ht="5.25" customHeight="1" thickBot="1" thickTop="1">
      <c r="A71" s="8"/>
      <c r="B71" s="209"/>
      <c r="C71" s="231"/>
      <c r="D71" s="219"/>
      <c r="E71" s="219"/>
      <c r="F71" s="219"/>
      <c r="G71" s="219"/>
      <c r="H71" s="220"/>
      <c r="I71" s="9"/>
      <c r="J71" s="8"/>
      <c r="K71" s="217"/>
      <c r="L71" s="86"/>
      <c r="M71" s="86"/>
      <c r="N71" s="86"/>
      <c r="O71" s="218"/>
      <c r="P71" s="218"/>
      <c r="Q71" s="218"/>
      <c r="R71" s="8"/>
      <c r="S71" s="8"/>
      <c r="T71" s="8"/>
      <c r="U71" s="211"/>
      <c r="V71" s="71"/>
      <c r="W71" s="52"/>
    </row>
    <row r="72" spans="1:22" ht="24" customHeight="1" thickBot="1" thickTop="1">
      <c r="A72" s="3"/>
      <c r="B72" s="208" t="s">
        <v>11</v>
      </c>
      <c r="C72" s="271">
        <f>IF('YEAR 1'!$U$4&gt;=4,K43,0)</f>
        <v>0</v>
      </c>
      <c r="D72" s="344" t="s">
        <v>135</v>
      </c>
      <c r="E72" s="345"/>
      <c r="F72" s="345"/>
      <c r="G72" s="345"/>
      <c r="H72" s="345"/>
      <c r="I72" s="48"/>
      <c r="J72" s="3"/>
      <c r="L72" s="45"/>
      <c r="M72" s="94">
        <f>'YEAR 3'!M72</f>
        <v>0.45</v>
      </c>
      <c r="N72" s="45"/>
      <c r="O72" s="292">
        <f>$S43</f>
        <v>0</v>
      </c>
      <c r="P72" s="325"/>
      <c r="Q72" s="311"/>
      <c r="R72" s="3"/>
      <c r="S72" s="28">
        <f>$M72*O72</f>
        <v>0</v>
      </c>
      <c r="T72" s="3"/>
      <c r="U72" s="251">
        <f>'YEAR 3'!U72+S72</f>
        <v>0</v>
      </c>
      <c r="V72" s="72"/>
    </row>
    <row r="73" spans="1:23" s="5" customFormat="1" ht="5.25" customHeight="1" thickBot="1" thickTop="1">
      <c r="A73" s="8"/>
      <c r="B73" s="209"/>
      <c r="C73" s="231"/>
      <c r="D73" s="219"/>
      <c r="E73" s="219"/>
      <c r="F73" s="219"/>
      <c r="G73" s="219"/>
      <c r="H73" s="221"/>
      <c r="I73" s="9"/>
      <c r="J73" s="8"/>
      <c r="K73" s="217"/>
      <c r="L73" s="86"/>
      <c r="M73" s="86"/>
      <c r="N73" s="86"/>
      <c r="O73" s="218"/>
      <c r="P73" s="218"/>
      <c r="Q73" s="218"/>
      <c r="R73" s="8"/>
      <c r="S73" s="8"/>
      <c r="T73" s="8"/>
      <c r="U73" s="211"/>
      <c r="V73" s="71"/>
      <c r="W73" s="52"/>
    </row>
    <row r="74" spans="1:22" ht="24" customHeight="1" thickBot="1" thickTop="1">
      <c r="A74" s="3"/>
      <c r="B74" s="208" t="s">
        <v>12</v>
      </c>
      <c r="C74" s="271">
        <f>IF('YEAR 1'!$U$4&gt;=4,K45,0)</f>
        <v>0</v>
      </c>
      <c r="D74" s="344" t="s">
        <v>136</v>
      </c>
      <c r="E74" s="345"/>
      <c r="F74" s="345"/>
      <c r="G74" s="345"/>
      <c r="H74" s="345"/>
      <c r="I74" s="48"/>
      <c r="J74" s="3"/>
      <c r="L74" s="45"/>
      <c r="M74" s="94">
        <f>'YEAR 3'!M74</f>
        <v>0.32</v>
      </c>
      <c r="N74" s="45"/>
      <c r="O74" s="292">
        <f>$S45</f>
        <v>0</v>
      </c>
      <c r="P74" s="325"/>
      <c r="Q74" s="311"/>
      <c r="R74" s="3"/>
      <c r="S74" s="28">
        <f>$M74*O74</f>
        <v>0</v>
      </c>
      <c r="T74" s="3"/>
      <c r="U74" s="251">
        <f>'YEAR 3'!U74+S74</f>
        <v>0</v>
      </c>
      <c r="V74" s="72"/>
    </row>
    <row r="75" spans="1:23" s="5" customFormat="1" ht="5.25" customHeight="1" thickBot="1" thickTop="1">
      <c r="A75" s="8"/>
      <c r="B75" s="209"/>
      <c r="C75" s="231"/>
      <c r="D75" s="219"/>
      <c r="E75" s="219"/>
      <c r="F75" s="219"/>
      <c r="G75" s="219"/>
      <c r="H75" s="221"/>
      <c r="I75" s="9"/>
      <c r="J75" s="8"/>
      <c r="K75" s="217"/>
      <c r="L75" s="86"/>
      <c r="M75" s="86"/>
      <c r="N75" s="86"/>
      <c r="O75" s="218"/>
      <c r="P75" s="218"/>
      <c r="Q75" s="218"/>
      <c r="R75" s="8"/>
      <c r="S75" s="8"/>
      <c r="T75" s="8"/>
      <c r="U75" s="211"/>
      <c r="V75" s="71"/>
      <c r="W75" s="52"/>
    </row>
    <row r="76" spans="1:22" ht="24" customHeight="1" thickBot="1" thickTop="1">
      <c r="A76" s="3"/>
      <c r="B76" s="208" t="s">
        <v>13</v>
      </c>
      <c r="C76" s="271">
        <f>IF('YEAR 1'!$U$4&gt;=4,H49,0)</f>
        <v>2</v>
      </c>
      <c r="D76" s="344" t="s">
        <v>6</v>
      </c>
      <c r="E76" s="345"/>
      <c r="F76" s="345"/>
      <c r="G76" s="345"/>
      <c r="H76" s="345"/>
      <c r="I76" s="48"/>
      <c r="J76" s="3"/>
      <c r="L76" s="45"/>
      <c r="M76" s="94">
        <f>'YEAR 3'!M76</f>
        <v>0.07</v>
      </c>
      <c r="N76" s="45"/>
      <c r="O76" s="292">
        <f>$S49</f>
        <v>54121.608</v>
      </c>
      <c r="P76" s="325"/>
      <c r="Q76" s="311"/>
      <c r="R76" s="3"/>
      <c r="S76" s="28">
        <f>$M76*O76</f>
        <v>3788.5125600000006</v>
      </c>
      <c r="T76" s="3"/>
      <c r="U76" s="251">
        <f>'YEAR 3'!U76+S76</f>
        <v>14714.140560000003</v>
      </c>
      <c r="V76" s="72"/>
    </row>
    <row r="77" spans="1:23" s="5" customFormat="1" ht="5.25" customHeight="1" thickBot="1" thickTop="1">
      <c r="A77" s="8"/>
      <c r="B77" s="209"/>
      <c r="C77" s="231"/>
      <c r="D77" s="219"/>
      <c r="E77" s="219"/>
      <c r="F77" s="219"/>
      <c r="G77" s="219"/>
      <c r="H77" s="221"/>
      <c r="I77" s="9"/>
      <c r="J77" s="8"/>
      <c r="K77" s="217"/>
      <c r="L77" s="86"/>
      <c r="M77" s="86"/>
      <c r="N77" s="86"/>
      <c r="O77" s="218"/>
      <c r="P77" s="218"/>
      <c r="Q77" s="218"/>
      <c r="R77" s="8"/>
      <c r="S77" s="8"/>
      <c r="T77" s="8"/>
      <c r="U77" s="211"/>
      <c r="V77" s="71"/>
      <c r="W77" s="52"/>
    </row>
    <row r="78" spans="1:22" ht="24" customHeight="1" thickBot="1" thickTop="1">
      <c r="A78" s="3"/>
      <c r="B78" s="208" t="s">
        <v>14</v>
      </c>
      <c r="C78" s="271">
        <f>IF('YEAR 1'!$U$4&gt;=4,H51,0)</f>
        <v>2</v>
      </c>
      <c r="D78" s="344" t="s">
        <v>134</v>
      </c>
      <c r="E78" s="323"/>
      <c r="F78" s="323"/>
      <c r="G78" s="323"/>
      <c r="H78" s="323"/>
      <c r="I78" s="47"/>
      <c r="J78" s="13"/>
      <c r="L78" s="216"/>
      <c r="M78" s="94">
        <f>'YEAR 3'!M78</f>
        <v>0.01</v>
      </c>
      <c r="N78" s="45"/>
      <c r="O78" s="292">
        <f>$S51</f>
        <v>6791.7312</v>
      </c>
      <c r="P78" s="325"/>
      <c r="Q78" s="311"/>
      <c r="R78" s="3"/>
      <c r="S78" s="28">
        <f>$M78*O78</f>
        <v>67.91731200000001</v>
      </c>
      <c r="T78" s="3"/>
      <c r="U78" s="251">
        <f>'YEAR 3'!U78+S78</f>
        <v>263.782912</v>
      </c>
      <c r="V78" s="72"/>
    </row>
    <row r="79" spans="1:23" s="5" customFormat="1" ht="5.25" customHeight="1" thickBot="1" thickTop="1">
      <c r="A79" s="8"/>
      <c r="B79" s="209"/>
      <c r="C79" s="231"/>
      <c r="D79" s="219"/>
      <c r="E79" s="219"/>
      <c r="F79" s="219"/>
      <c r="G79" s="219"/>
      <c r="H79" s="221"/>
      <c r="I79" s="9"/>
      <c r="J79" s="8"/>
      <c r="K79" s="217"/>
      <c r="L79" s="86"/>
      <c r="M79" s="86"/>
      <c r="N79" s="86"/>
      <c r="O79" s="218"/>
      <c r="P79" s="218"/>
      <c r="Q79" s="218"/>
      <c r="R79" s="8"/>
      <c r="S79" s="8"/>
      <c r="T79" s="8"/>
      <c r="U79" s="211"/>
      <c r="V79" s="71"/>
      <c r="W79" s="52"/>
    </row>
    <row r="80" spans="1:22" ht="24" customHeight="1" thickBot="1" thickTop="1">
      <c r="A80" s="3"/>
      <c r="B80" s="208" t="s">
        <v>15</v>
      </c>
      <c r="C80" s="271">
        <f>IF('YEAR 1'!$U$4&gt;=4,H53,0)</f>
        <v>0</v>
      </c>
      <c r="D80" s="344" t="s">
        <v>22</v>
      </c>
      <c r="E80" s="345"/>
      <c r="F80" s="345"/>
      <c r="G80" s="345"/>
      <c r="H80" s="345"/>
      <c r="I80" s="48"/>
      <c r="J80" s="3"/>
      <c r="L80" s="45"/>
      <c r="M80" s="94">
        <f>'YEAR 3'!M80</f>
        <v>0.087</v>
      </c>
      <c r="N80" s="45"/>
      <c r="O80" s="292">
        <f>$S53</f>
        <v>0</v>
      </c>
      <c r="P80" s="325"/>
      <c r="Q80" s="311"/>
      <c r="R80" s="3"/>
      <c r="S80" s="28">
        <f>$M80*O80</f>
        <v>0</v>
      </c>
      <c r="T80" s="3"/>
      <c r="U80" s="251">
        <f>'YEAR 3'!U80+S80</f>
        <v>0</v>
      </c>
      <c r="V80" s="72"/>
    </row>
    <row r="81" spans="1:23" s="5" customFormat="1" ht="5.25" customHeight="1" thickBot="1" thickTop="1">
      <c r="A81" s="8"/>
      <c r="B81" s="209"/>
      <c r="C81" s="231"/>
      <c r="D81" s="219"/>
      <c r="E81" s="219"/>
      <c r="F81" s="219"/>
      <c r="G81" s="219"/>
      <c r="H81" s="221"/>
      <c r="I81" s="9"/>
      <c r="J81" s="8"/>
      <c r="K81" s="217"/>
      <c r="L81" s="86"/>
      <c r="M81" s="86"/>
      <c r="N81" s="86"/>
      <c r="O81" s="218"/>
      <c r="P81" s="218"/>
      <c r="Q81" s="218"/>
      <c r="R81" s="8"/>
      <c r="S81" s="8"/>
      <c r="T81" s="8"/>
      <c r="U81" s="211"/>
      <c r="V81" s="71"/>
      <c r="W81" s="52"/>
    </row>
    <row r="82" spans="1:22" ht="24" customHeight="1" thickBot="1" thickTop="1">
      <c r="A82" s="3"/>
      <c r="B82" s="208" t="s">
        <v>16</v>
      </c>
      <c r="C82" s="271">
        <f>IF('YEAR 1'!$U$4&gt;=4,H55,0)</f>
        <v>0</v>
      </c>
      <c r="D82" s="344" t="s">
        <v>132</v>
      </c>
      <c r="E82" s="345"/>
      <c r="F82" s="345"/>
      <c r="G82" s="345"/>
      <c r="H82" s="345"/>
      <c r="I82" s="48"/>
      <c r="J82" s="3"/>
      <c r="L82" s="45"/>
      <c r="M82" s="94">
        <f>'YEAR 3'!M82</f>
        <v>0.45</v>
      </c>
      <c r="N82" s="45"/>
      <c r="O82" s="292">
        <f>$S55</f>
        <v>0</v>
      </c>
      <c r="P82" s="325"/>
      <c r="Q82" s="311"/>
      <c r="R82" s="3"/>
      <c r="S82" s="28">
        <f>$M82*O82</f>
        <v>0</v>
      </c>
      <c r="T82" s="3"/>
      <c r="U82" s="251">
        <f>'YEAR 3'!U82+S82</f>
        <v>0</v>
      </c>
      <c r="V82" s="72"/>
    </row>
    <row r="83" spans="1:23" s="5" customFormat="1" ht="5.25" customHeight="1" thickBot="1" thickTop="1">
      <c r="A83" s="8"/>
      <c r="B83" s="209"/>
      <c r="C83" s="231"/>
      <c r="D83" s="219"/>
      <c r="E83" s="219"/>
      <c r="F83" s="219"/>
      <c r="G83" s="219"/>
      <c r="H83" s="221"/>
      <c r="I83" s="9"/>
      <c r="J83" s="8"/>
      <c r="K83" s="217"/>
      <c r="L83" s="86"/>
      <c r="M83" s="86"/>
      <c r="N83" s="86"/>
      <c r="O83" s="218"/>
      <c r="P83" s="218"/>
      <c r="Q83" s="218"/>
      <c r="R83" s="8"/>
      <c r="S83" s="8"/>
      <c r="T83" s="8"/>
      <c r="U83" s="211"/>
      <c r="V83" s="71"/>
      <c r="W83" s="52"/>
    </row>
    <row r="84" spans="1:22" ht="24" customHeight="1" thickBot="1" thickTop="1">
      <c r="A84" s="3"/>
      <c r="B84" s="208" t="s">
        <v>17</v>
      </c>
      <c r="C84" s="271">
        <f>IF('YEAR 1'!$U$4&gt;=4,H57,0)</f>
        <v>0</v>
      </c>
      <c r="D84" s="344" t="s">
        <v>133</v>
      </c>
      <c r="E84" s="345"/>
      <c r="F84" s="345"/>
      <c r="G84" s="345"/>
      <c r="H84" s="345"/>
      <c r="I84" s="48"/>
      <c r="J84" s="3"/>
      <c r="L84" s="45"/>
      <c r="M84" s="94">
        <f>'YEAR 3'!M84</f>
        <v>0.32</v>
      </c>
      <c r="N84" s="45"/>
      <c r="O84" s="292">
        <f>$S57</f>
        <v>0</v>
      </c>
      <c r="P84" s="325"/>
      <c r="Q84" s="311"/>
      <c r="R84" s="3"/>
      <c r="S84" s="28">
        <f>$M84*O84</f>
        <v>0</v>
      </c>
      <c r="T84" s="3"/>
      <c r="U84" s="251">
        <f>'YEAR 3'!U84+S84</f>
        <v>0</v>
      </c>
      <c r="V84" s="72"/>
    </row>
    <row r="85" spans="1:23" s="5" customFormat="1" ht="5.25" customHeight="1" thickBot="1" thickTop="1">
      <c r="A85" s="8"/>
      <c r="B85" s="209"/>
      <c r="C85" s="231"/>
      <c r="D85" s="219"/>
      <c r="E85" s="219"/>
      <c r="F85" s="219"/>
      <c r="G85" s="219"/>
      <c r="H85" s="221"/>
      <c r="I85" s="9"/>
      <c r="J85" s="8"/>
      <c r="K85" s="217"/>
      <c r="L85" s="86"/>
      <c r="M85" s="86"/>
      <c r="N85" s="86"/>
      <c r="O85" s="218"/>
      <c r="P85" s="218"/>
      <c r="Q85" s="218"/>
      <c r="R85" s="8"/>
      <c r="S85" s="8"/>
      <c r="T85" s="8"/>
      <c r="U85" s="211"/>
      <c r="V85" s="71"/>
      <c r="W85" s="52"/>
    </row>
    <row r="86" spans="1:22" ht="24" customHeight="1" thickBot="1" thickTop="1">
      <c r="A86" s="3"/>
      <c r="B86" s="208" t="s">
        <v>18</v>
      </c>
      <c r="C86" s="271">
        <f>IF('YEAR 1'!$U$4&gt;=4,H59,0)</f>
        <v>0</v>
      </c>
      <c r="D86" s="344" t="s">
        <v>23</v>
      </c>
      <c r="E86" s="345"/>
      <c r="F86" s="345"/>
      <c r="G86" s="345"/>
      <c r="H86" s="345"/>
      <c r="I86" s="48"/>
      <c r="J86" s="3"/>
      <c r="L86" s="45"/>
      <c r="M86" s="94">
        <f>'YEAR 3'!M86</f>
        <v>0.45</v>
      </c>
      <c r="N86" s="45"/>
      <c r="O86" s="292">
        <f>$S59</f>
        <v>0</v>
      </c>
      <c r="P86" s="325"/>
      <c r="Q86" s="311"/>
      <c r="R86" s="3"/>
      <c r="S86" s="28">
        <f>$M86*O86</f>
        <v>0</v>
      </c>
      <c r="T86" s="3"/>
      <c r="U86" s="251">
        <f>'YEAR 3'!U86+S86</f>
        <v>0</v>
      </c>
      <c r="V86" s="72"/>
    </row>
    <row r="87" spans="1:23" s="5" customFormat="1" ht="5.25" customHeight="1" thickBot="1" thickTop="1">
      <c r="A87" s="8"/>
      <c r="B87" s="209"/>
      <c r="C87" s="231"/>
      <c r="D87" s="219"/>
      <c r="E87" s="219"/>
      <c r="F87" s="219"/>
      <c r="G87" s="219"/>
      <c r="H87" s="221"/>
      <c r="I87" s="9"/>
      <c r="J87" s="8"/>
      <c r="K87" s="217"/>
      <c r="L87" s="86"/>
      <c r="M87" s="86"/>
      <c r="N87" s="86"/>
      <c r="O87" s="218"/>
      <c r="P87" s="218"/>
      <c r="Q87" s="218"/>
      <c r="R87" s="8"/>
      <c r="S87" s="8"/>
      <c r="T87" s="8"/>
      <c r="U87" s="211"/>
      <c r="V87" s="71"/>
      <c r="W87" s="52"/>
    </row>
    <row r="88" spans="1:22" ht="24" customHeight="1" thickBot="1" thickTop="1">
      <c r="A88" s="3"/>
      <c r="B88" s="208" t="s">
        <v>20</v>
      </c>
      <c r="C88" s="271">
        <f>IF('YEAR 1'!$U$4&gt;=4,H61,0)</f>
        <v>0</v>
      </c>
      <c r="D88" s="344" t="s">
        <v>24</v>
      </c>
      <c r="E88" s="345"/>
      <c r="F88" s="345"/>
      <c r="G88" s="345"/>
      <c r="H88" s="345"/>
      <c r="I88" s="48"/>
      <c r="J88" s="3"/>
      <c r="L88" s="45"/>
      <c r="M88" s="94">
        <f>'YEAR 3'!M88</f>
        <v>0.32</v>
      </c>
      <c r="N88" s="45"/>
      <c r="O88" s="292">
        <f>$S61</f>
        <v>0</v>
      </c>
      <c r="P88" s="325"/>
      <c r="Q88" s="311"/>
      <c r="R88" s="3"/>
      <c r="S88" s="28">
        <f>$M88*O88</f>
        <v>0</v>
      </c>
      <c r="T88" s="3"/>
      <c r="U88" s="251">
        <f>'YEAR 3'!U88+S88</f>
        <v>0</v>
      </c>
      <c r="V88" s="72"/>
    </row>
    <row r="89" spans="1:23" s="5" customFormat="1" ht="24" customHeight="1" thickBot="1" thickTop="1">
      <c r="A89" s="8"/>
      <c r="B89" s="64"/>
      <c r="C89" s="65"/>
      <c r="D89" s="67"/>
      <c r="E89" s="67"/>
      <c r="F89" s="17" t="s">
        <v>51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>
        <f>SUM(S68:S88)</f>
        <v>36332.28115776</v>
      </c>
      <c r="T89" s="17"/>
      <c r="U89" s="76">
        <f>SUM(U68:U88)</f>
        <v>141110.33904576002</v>
      </c>
      <c r="V89" s="74"/>
      <c r="W89" s="53"/>
    </row>
    <row r="90" spans="2:23" s="79" customFormat="1" ht="24" customHeight="1" thickBot="1">
      <c r="B90" s="80" t="s">
        <v>58</v>
      </c>
      <c r="S90" s="80">
        <f>S33+S62+S89</f>
        <v>198732.65562576003</v>
      </c>
      <c r="T90" s="80"/>
      <c r="U90" s="80">
        <f>U33+U62+U89</f>
        <v>771854.4369137599</v>
      </c>
      <c r="V90" s="81"/>
      <c r="W90" s="82"/>
    </row>
    <row r="91" spans="1:24" s="159" customFormat="1" ht="24" customHeight="1" thickBot="1">
      <c r="A91" s="166"/>
      <c r="B91" s="173" t="s">
        <v>108</v>
      </c>
      <c r="C91" s="167"/>
      <c r="D91" s="301" t="s">
        <v>109</v>
      </c>
      <c r="E91" s="301"/>
      <c r="F91" s="301"/>
      <c r="G91" s="301"/>
      <c r="H91" s="301"/>
      <c r="I91" s="301"/>
      <c r="J91" s="301"/>
      <c r="K91" s="301"/>
      <c r="L91" s="301"/>
      <c r="M91" s="301"/>
      <c r="N91" s="163"/>
      <c r="O91" s="163"/>
      <c r="P91" s="163"/>
      <c r="Q91" s="163"/>
      <c r="R91" s="163"/>
      <c r="S91" s="163"/>
      <c r="T91" s="163"/>
      <c r="U91" s="299"/>
      <c r="V91" s="300"/>
      <c r="W91" s="169"/>
      <c r="X91" s="166"/>
    </row>
    <row r="92" spans="1:24" s="5" customFormat="1" ht="5.25" customHeight="1">
      <c r="A92" s="8"/>
      <c r="B92" s="2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370" t="s">
        <v>149</v>
      </c>
      <c r="V92" s="71"/>
      <c r="W92" s="52"/>
      <c r="X92" s="8"/>
    </row>
    <row r="93" spans="1:23" s="5" customFormat="1" ht="24" customHeight="1" thickBot="1">
      <c r="A93" s="8"/>
      <c r="B93" s="6"/>
      <c r="C93" s="8"/>
      <c r="D93" s="330" t="s">
        <v>47</v>
      </c>
      <c r="E93" s="330"/>
      <c r="F93" s="331"/>
      <c r="G93" s="8"/>
      <c r="H93" s="18"/>
      <c r="I93" s="8"/>
      <c r="J93" s="8"/>
      <c r="K93" s="22"/>
      <c r="L93" s="8"/>
      <c r="M93" s="10"/>
      <c r="N93" s="8"/>
      <c r="O93" s="10"/>
      <c r="P93" s="8"/>
      <c r="Q93" s="10"/>
      <c r="R93" s="10"/>
      <c r="S93" s="10" t="s">
        <v>179</v>
      </c>
      <c r="T93" s="10"/>
      <c r="U93" s="371"/>
      <c r="V93" s="71"/>
      <c r="W93" s="52"/>
    </row>
    <row r="94" spans="1:22" ht="24" customHeight="1" thickBot="1" thickTop="1">
      <c r="A94" s="3"/>
      <c r="B94" s="11"/>
      <c r="C94" s="12" t="s">
        <v>9</v>
      </c>
      <c r="D94" s="380" t="str">
        <f>IF('YEAR 1'!$U$4&gt;=4,IF('YEAR 1'!D97&gt;"",'YEAR 1'!D97,""),"")</f>
        <v>Spectrol Radiometer LX10</v>
      </c>
      <c r="E94" s="381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3"/>
      <c r="R94" s="3"/>
      <c r="S94" s="246">
        <f>IF('YEAR 1'!$U$4&gt;=4,'YEAR 3'!S94,0)</f>
        <v>0</v>
      </c>
      <c r="T94" s="3"/>
      <c r="U94" s="251">
        <f>'YEAR 3'!U94+S94</f>
        <v>55293</v>
      </c>
      <c r="V94" s="72"/>
    </row>
    <row r="95" spans="1:23" s="59" customFormat="1" ht="6" customHeight="1" thickBot="1" thickTop="1">
      <c r="A95" s="45"/>
      <c r="B95" s="55"/>
      <c r="C95" s="56"/>
      <c r="D95" s="229"/>
      <c r="E95" s="229"/>
      <c r="F95" s="229"/>
      <c r="G95" s="229"/>
      <c r="H95" s="229"/>
      <c r="I95" s="230"/>
      <c r="J95" s="230"/>
      <c r="K95" s="230"/>
      <c r="L95" s="230"/>
      <c r="M95" s="230"/>
      <c r="N95" s="230"/>
      <c r="O95" s="230"/>
      <c r="P95" s="230"/>
      <c r="Q95" s="230"/>
      <c r="R95" s="45"/>
      <c r="S95" s="234"/>
      <c r="T95" s="45"/>
      <c r="U95" s="252"/>
      <c r="V95" s="89"/>
      <c r="W95" s="62"/>
    </row>
    <row r="96" spans="1:22" ht="24" customHeight="1" thickBot="1" thickTop="1">
      <c r="A96" s="3"/>
      <c r="B96" s="11"/>
      <c r="C96" s="12" t="s">
        <v>10</v>
      </c>
      <c r="D96" s="380" t="str">
        <f>IF('YEAR 1'!$U$4&gt;=4,IF('YEAR 1'!D99&gt;"",'YEAR 1'!D99,""),"")</f>
        <v>visible probe with CCD and polarization optics</v>
      </c>
      <c r="E96" s="381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3"/>
      <c r="R96" s="3"/>
      <c r="S96" s="246">
        <f>IF('YEAR 1'!$U$4&gt;=4,'YEAR 3'!S96,0)</f>
        <v>0</v>
      </c>
      <c r="T96" s="3"/>
      <c r="U96" s="251">
        <f>'YEAR 3'!U96+S96</f>
        <v>60523</v>
      </c>
      <c r="V96" s="72"/>
    </row>
    <row r="97" spans="1:23" s="59" customFormat="1" ht="6" customHeight="1" thickBot="1" thickTop="1">
      <c r="A97" s="45"/>
      <c r="B97" s="55"/>
      <c r="C97" s="56"/>
      <c r="D97" s="229"/>
      <c r="E97" s="229"/>
      <c r="F97" s="229"/>
      <c r="G97" s="229"/>
      <c r="H97" s="229"/>
      <c r="I97" s="230"/>
      <c r="J97" s="230"/>
      <c r="K97" s="230"/>
      <c r="L97" s="230"/>
      <c r="M97" s="230"/>
      <c r="N97" s="230"/>
      <c r="O97" s="230"/>
      <c r="P97" s="230"/>
      <c r="Q97" s="230"/>
      <c r="R97" s="45"/>
      <c r="S97" s="234"/>
      <c r="T97" s="45"/>
      <c r="U97" s="252"/>
      <c r="V97" s="89"/>
      <c r="W97" s="62"/>
    </row>
    <row r="98" spans="1:22" ht="24" customHeight="1" thickBot="1" thickTop="1">
      <c r="A98" s="3"/>
      <c r="B98" s="11"/>
      <c r="C98" s="12" t="s">
        <v>11</v>
      </c>
      <c r="D98" s="380">
        <f>IF('YEAR 1'!$U$4&gt;=4,IF('YEAR 1'!D101&gt;"",'YEAR 1'!D101,""),"")</f>
      </c>
      <c r="E98" s="381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3"/>
      <c r="R98" s="3"/>
      <c r="S98" s="246">
        <f>IF('YEAR 1'!$U$4&gt;=4,'YEAR 3'!S98,0)</f>
        <v>0</v>
      </c>
      <c r="T98" s="3"/>
      <c r="U98" s="251">
        <f>'YEAR 3'!U98+S98</f>
        <v>0</v>
      </c>
      <c r="V98" s="72"/>
    </row>
    <row r="99" spans="1:23" s="59" customFormat="1" ht="6" customHeight="1" thickBot="1" thickTop="1">
      <c r="A99" s="45"/>
      <c r="B99" s="55"/>
      <c r="C99" s="56"/>
      <c r="D99" s="229"/>
      <c r="E99" s="229"/>
      <c r="F99" s="229"/>
      <c r="G99" s="229"/>
      <c r="H99" s="229"/>
      <c r="I99" s="230"/>
      <c r="J99" s="230"/>
      <c r="K99" s="230"/>
      <c r="L99" s="230"/>
      <c r="M99" s="230"/>
      <c r="N99" s="230"/>
      <c r="O99" s="230"/>
      <c r="P99" s="230"/>
      <c r="Q99" s="230"/>
      <c r="R99" s="45"/>
      <c r="S99" s="235"/>
      <c r="T99" s="45"/>
      <c r="U99" s="252"/>
      <c r="V99" s="89"/>
      <c r="W99" s="62"/>
    </row>
    <row r="100" spans="1:22" ht="24" customHeight="1" thickBot="1" thickTop="1">
      <c r="A100" s="3"/>
      <c r="B100" s="11"/>
      <c r="C100" s="12" t="s">
        <v>12</v>
      </c>
      <c r="D100" s="380">
        <f>IF('YEAR 1'!$U$4&gt;=4,IF('YEAR 1'!D103&gt;"",'YEAR 1'!D103,""),"")</f>
      </c>
      <c r="E100" s="381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383"/>
      <c r="R100" s="3"/>
      <c r="S100" s="246">
        <f>IF('YEAR 1'!$U$4&gt;=4,'YEAR 3'!S100,0)</f>
        <v>0</v>
      </c>
      <c r="T100" s="3"/>
      <c r="U100" s="251">
        <f>'YEAR 3'!U100+S100</f>
        <v>0</v>
      </c>
      <c r="V100" s="72"/>
    </row>
    <row r="101" spans="1:23" s="59" customFormat="1" ht="6" customHeight="1" thickBot="1" thickTop="1">
      <c r="A101" s="45"/>
      <c r="B101" s="55"/>
      <c r="C101" s="56"/>
      <c r="D101" s="229"/>
      <c r="E101" s="229"/>
      <c r="F101" s="229"/>
      <c r="G101" s="229"/>
      <c r="H101" s="229"/>
      <c r="I101" s="230"/>
      <c r="J101" s="230"/>
      <c r="K101" s="230"/>
      <c r="L101" s="230"/>
      <c r="M101" s="230"/>
      <c r="N101" s="230"/>
      <c r="O101" s="230"/>
      <c r="P101" s="230"/>
      <c r="Q101" s="230"/>
      <c r="R101" s="45"/>
      <c r="S101" s="234"/>
      <c r="T101" s="45"/>
      <c r="U101" s="252"/>
      <c r="V101" s="89"/>
      <c r="W101" s="62"/>
    </row>
    <row r="102" spans="1:22" ht="24" customHeight="1" thickBot="1" thickTop="1">
      <c r="A102" s="3"/>
      <c r="B102" s="11"/>
      <c r="C102" s="12" t="s">
        <v>13</v>
      </c>
      <c r="D102" s="380">
        <f>IF('YEAR 1'!$U$4&gt;=4,IF('YEAR 1'!D105&gt;"",'YEAR 1'!D105,""),"")</f>
      </c>
      <c r="E102" s="381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3"/>
      <c r="R102" s="3"/>
      <c r="S102" s="246">
        <f>IF('YEAR 1'!$U$4&gt;=4,'YEAR 3'!S102,0)</f>
        <v>0</v>
      </c>
      <c r="T102" s="3"/>
      <c r="U102" s="251">
        <f>'YEAR 3'!U102+S102</f>
        <v>0</v>
      </c>
      <c r="V102" s="72"/>
    </row>
    <row r="103" spans="1:23" s="59" customFormat="1" ht="6" customHeight="1" thickBot="1" thickTop="1">
      <c r="A103" s="45"/>
      <c r="B103" s="55"/>
      <c r="C103" s="56"/>
      <c r="D103" s="229"/>
      <c r="E103" s="229"/>
      <c r="F103" s="229"/>
      <c r="G103" s="229"/>
      <c r="H103" s="229"/>
      <c r="I103" s="230"/>
      <c r="J103" s="230"/>
      <c r="K103" s="230"/>
      <c r="L103" s="230"/>
      <c r="M103" s="230"/>
      <c r="N103" s="230"/>
      <c r="O103" s="230"/>
      <c r="P103" s="230"/>
      <c r="Q103" s="230"/>
      <c r="R103" s="45"/>
      <c r="S103" s="234"/>
      <c r="T103" s="45"/>
      <c r="U103" s="252"/>
      <c r="V103" s="89"/>
      <c r="W103" s="62"/>
    </row>
    <row r="104" spans="1:22" ht="24" customHeight="1" thickBot="1" thickTop="1">
      <c r="A104" s="3"/>
      <c r="B104" s="11"/>
      <c r="C104" s="12" t="s">
        <v>14</v>
      </c>
      <c r="D104" s="380">
        <f>IF('YEAR 1'!$U$4&gt;=4,IF('YEAR 1'!D107&gt;"",'YEAR 1'!D107,""),"")</f>
      </c>
      <c r="E104" s="381"/>
      <c r="F104" s="382"/>
      <c r="G104" s="382"/>
      <c r="H104" s="382"/>
      <c r="I104" s="382"/>
      <c r="J104" s="382"/>
      <c r="K104" s="382"/>
      <c r="L104" s="382"/>
      <c r="M104" s="382"/>
      <c r="N104" s="382"/>
      <c r="O104" s="382"/>
      <c r="P104" s="382"/>
      <c r="Q104" s="383"/>
      <c r="R104" s="3"/>
      <c r="S104" s="246">
        <f>IF('YEAR 1'!$U$4&gt;=4,'YEAR 3'!S104,0)</f>
        <v>0</v>
      </c>
      <c r="T104" s="3"/>
      <c r="U104" s="251">
        <f>'YEAR 3'!U104+S104</f>
        <v>0</v>
      </c>
      <c r="V104" s="72"/>
    </row>
    <row r="105" spans="1:23" s="59" customFormat="1" ht="5.25" customHeight="1" thickBot="1" thickTop="1">
      <c r="A105" s="45"/>
      <c r="B105" s="55"/>
      <c r="C105" s="56"/>
      <c r="D105" s="229"/>
      <c r="E105" s="229"/>
      <c r="F105" s="229"/>
      <c r="G105" s="229"/>
      <c r="H105" s="229"/>
      <c r="I105" s="230"/>
      <c r="J105" s="230"/>
      <c r="K105" s="230"/>
      <c r="L105" s="230"/>
      <c r="M105" s="230"/>
      <c r="N105" s="230"/>
      <c r="O105" s="230"/>
      <c r="P105" s="230"/>
      <c r="Q105" s="230"/>
      <c r="R105" s="45"/>
      <c r="S105" s="234"/>
      <c r="T105" s="45"/>
      <c r="U105" s="252"/>
      <c r="V105" s="89"/>
      <c r="W105" s="62"/>
    </row>
    <row r="106" spans="1:22" ht="24" customHeight="1" thickBot="1" thickTop="1">
      <c r="A106" s="3"/>
      <c r="B106" s="11"/>
      <c r="C106" s="12" t="s">
        <v>15</v>
      </c>
      <c r="D106" s="380">
        <f>IF('YEAR 1'!$U$4&gt;=4,IF('YEAR 1'!D109&gt;"",'YEAR 1'!D109,""),"")</f>
      </c>
      <c r="E106" s="381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3"/>
      <c r="R106" s="3"/>
      <c r="S106" s="246">
        <f>IF('YEAR 1'!$U$4&gt;=4,'YEAR 3'!S106,0)</f>
        <v>0</v>
      </c>
      <c r="T106" s="3"/>
      <c r="U106" s="251">
        <f>'YEAR 3'!U106+S106</f>
        <v>0</v>
      </c>
      <c r="V106" s="72"/>
    </row>
    <row r="107" spans="1:23" s="59" customFormat="1" ht="5.25" customHeight="1" thickBot="1" thickTop="1">
      <c r="A107" s="45"/>
      <c r="B107" s="55"/>
      <c r="C107" s="56"/>
      <c r="D107" s="229"/>
      <c r="E107" s="229"/>
      <c r="F107" s="229"/>
      <c r="G107" s="229"/>
      <c r="H107" s="229"/>
      <c r="I107" s="230"/>
      <c r="J107" s="230"/>
      <c r="K107" s="230"/>
      <c r="L107" s="230"/>
      <c r="M107" s="230"/>
      <c r="N107" s="230"/>
      <c r="O107" s="230"/>
      <c r="P107" s="230"/>
      <c r="Q107" s="230"/>
      <c r="R107" s="45"/>
      <c r="S107" s="234"/>
      <c r="T107" s="45"/>
      <c r="U107" s="252"/>
      <c r="V107" s="89"/>
      <c r="W107" s="62"/>
    </row>
    <row r="108" spans="1:22" ht="24" customHeight="1" thickBot="1" thickTop="1">
      <c r="A108" s="3"/>
      <c r="B108" s="11"/>
      <c r="C108" s="12" t="s">
        <v>16</v>
      </c>
      <c r="D108" s="380">
        <f>IF('YEAR 1'!$U$4&gt;=4,IF('YEAR 1'!D111&gt;"",'YEAR 1'!D111,""),"")</f>
      </c>
      <c r="E108" s="381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3"/>
      <c r="R108" s="3"/>
      <c r="S108" s="246">
        <f>IF('YEAR 1'!$U$4&gt;=4,'YEAR 3'!S108,0)</f>
        <v>0</v>
      </c>
      <c r="T108" s="3"/>
      <c r="U108" s="251">
        <f>'YEAR 3'!U108+S108</f>
        <v>0</v>
      </c>
      <c r="V108" s="72"/>
    </row>
    <row r="109" spans="1:23" s="59" customFormat="1" ht="6" customHeight="1" thickBot="1" thickTop="1">
      <c r="A109" s="45"/>
      <c r="B109" s="55"/>
      <c r="C109" s="56"/>
      <c r="D109" s="229"/>
      <c r="E109" s="229"/>
      <c r="F109" s="229"/>
      <c r="G109" s="229"/>
      <c r="H109" s="229"/>
      <c r="I109" s="230"/>
      <c r="J109" s="230"/>
      <c r="K109" s="230"/>
      <c r="L109" s="230"/>
      <c r="M109" s="230"/>
      <c r="N109" s="230"/>
      <c r="O109" s="230"/>
      <c r="P109" s="230"/>
      <c r="Q109" s="230"/>
      <c r="R109" s="45"/>
      <c r="S109" s="234"/>
      <c r="T109" s="45"/>
      <c r="U109" s="255"/>
      <c r="V109" s="89"/>
      <c r="W109" s="62"/>
    </row>
    <row r="110" spans="1:22" ht="24" customHeight="1" thickBot="1" thickTop="1">
      <c r="A110" s="3"/>
      <c r="B110" s="11"/>
      <c r="C110" s="12" t="s">
        <v>17</v>
      </c>
      <c r="D110" s="380">
        <f>IF('YEAR 1'!$U$4&gt;=4,IF('YEAR 1'!D113&gt;"",'YEAR 1'!D113,""),"")</f>
      </c>
      <c r="E110" s="381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3"/>
      <c r="R110" s="3"/>
      <c r="S110" s="246">
        <f>IF('YEAR 1'!$U$4&gt;=4,'YEAR 3'!S110,0)</f>
        <v>0</v>
      </c>
      <c r="T110" s="3"/>
      <c r="U110" s="251">
        <f>'YEAR 3'!U110+S110</f>
        <v>0</v>
      </c>
      <c r="V110" s="72"/>
    </row>
    <row r="111" spans="1:23" s="59" customFormat="1" ht="6" customHeight="1" thickBot="1" thickTop="1">
      <c r="A111" s="45"/>
      <c r="B111" s="55"/>
      <c r="C111" s="56"/>
      <c r="D111" s="229"/>
      <c r="E111" s="229"/>
      <c r="F111" s="229"/>
      <c r="G111" s="229"/>
      <c r="H111" s="229"/>
      <c r="I111" s="230"/>
      <c r="J111" s="230"/>
      <c r="K111" s="230"/>
      <c r="L111" s="230"/>
      <c r="M111" s="230"/>
      <c r="N111" s="230"/>
      <c r="O111" s="230"/>
      <c r="P111" s="230"/>
      <c r="Q111" s="230"/>
      <c r="R111" s="45"/>
      <c r="S111" s="234"/>
      <c r="T111" s="45"/>
      <c r="U111" s="252"/>
      <c r="V111" s="89"/>
      <c r="W111" s="62"/>
    </row>
    <row r="112" spans="1:22" ht="24" customHeight="1" thickBot="1" thickTop="1">
      <c r="A112" s="3"/>
      <c r="B112" s="11"/>
      <c r="C112" s="12" t="s">
        <v>18</v>
      </c>
      <c r="D112" s="380" t="s">
        <v>127</v>
      </c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6"/>
      <c r="R112" s="3"/>
      <c r="S112" s="246">
        <f>IF('YEAR 1'!$U$4&gt;=4,'YEAR 3'!S112,0)</f>
        <v>0</v>
      </c>
      <c r="T112" s="3"/>
      <c r="U112" s="251">
        <f>'YEAR 3'!U112+S112</f>
        <v>0</v>
      </c>
      <c r="V112" s="72"/>
    </row>
    <row r="113" spans="1:23" s="5" customFormat="1" ht="24" customHeight="1" thickBot="1" thickTop="1">
      <c r="A113" s="8"/>
      <c r="B113" s="64"/>
      <c r="C113" s="65"/>
      <c r="D113" s="295" t="s">
        <v>52</v>
      </c>
      <c r="E113" s="295"/>
      <c r="F113" s="295"/>
      <c r="G113" s="295"/>
      <c r="H113" s="295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>
        <f>SUM(S94:S112)</f>
        <v>0</v>
      </c>
      <c r="T113" s="17"/>
      <c r="U113" s="78">
        <f>SUM(U94:U112)</f>
        <v>115816</v>
      </c>
      <c r="V113" s="74"/>
      <c r="W113" s="53"/>
    </row>
    <row r="114" ht="8.25" customHeight="1" thickBot="1"/>
    <row r="115" spans="2:23" s="159" customFormat="1" ht="24" customHeight="1" thickBot="1">
      <c r="B115" s="173" t="s">
        <v>110</v>
      </c>
      <c r="C115" s="163"/>
      <c r="D115" s="161" t="s">
        <v>2</v>
      </c>
      <c r="E115" s="168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74"/>
      <c r="V115" s="175"/>
      <c r="W115" s="172"/>
    </row>
    <row r="116" spans="1:24" s="5" customFormat="1" ht="5.25" customHeight="1" thickBot="1">
      <c r="A116" s="8"/>
      <c r="B116" s="2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51"/>
      <c r="V116" s="71"/>
      <c r="W116" s="52"/>
      <c r="X116" s="8"/>
    </row>
    <row r="117" spans="1:24" s="5" customFormat="1" ht="26.25" customHeight="1" thickBot="1">
      <c r="A117" s="8"/>
      <c r="B117" s="29"/>
      <c r="C117" s="30"/>
      <c r="D117" s="286" t="s">
        <v>104</v>
      </c>
      <c r="E117" s="287"/>
      <c r="F117" s="287"/>
      <c r="G117" s="287"/>
      <c r="H117" s="287"/>
      <c r="I117" s="287"/>
      <c r="J117" s="287"/>
      <c r="K117" s="287"/>
      <c r="L117" s="287"/>
      <c r="M117" s="288"/>
      <c r="N117" s="85"/>
      <c r="O117" s="289" t="s">
        <v>163</v>
      </c>
      <c r="P117" s="390"/>
      <c r="Q117" s="390"/>
      <c r="R117" s="390"/>
      <c r="S117" s="391"/>
      <c r="T117" s="188"/>
      <c r="U117" s="189">
        <f>IF('YEAR 1'!$U$4&gt;=4,'YEAR 3'!U117,0)</f>
        <v>0.01</v>
      </c>
      <c r="V117" s="7"/>
      <c r="W117" s="214"/>
      <c r="X117" s="7"/>
    </row>
    <row r="118" spans="1:24" s="5" customFormat="1" ht="14.25" customHeight="1">
      <c r="A118" s="8"/>
      <c r="B118" s="29"/>
      <c r="C118" s="30"/>
      <c r="D118" s="30"/>
      <c r="E118" s="30"/>
      <c r="F118" s="30"/>
      <c r="G118" s="30"/>
      <c r="H118" s="8"/>
      <c r="I118" s="8"/>
      <c r="J118" s="8"/>
      <c r="K118" s="8"/>
      <c r="L118" s="8"/>
      <c r="M118" s="22"/>
      <c r="N118" s="8"/>
      <c r="O118" s="22"/>
      <c r="P118" s="22"/>
      <c r="Q118" s="22"/>
      <c r="R118" s="8"/>
      <c r="S118" s="8"/>
      <c r="T118" s="8"/>
      <c r="U118" s="33"/>
      <c r="V118" s="37"/>
      <c r="W118" s="34"/>
      <c r="X118" s="7"/>
    </row>
    <row r="119" spans="1:23" s="5" customFormat="1" ht="11.25" customHeight="1">
      <c r="A119" s="8"/>
      <c r="B119" s="2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22"/>
      <c r="N119" s="22"/>
      <c r="O119" s="22"/>
      <c r="P119" s="22"/>
      <c r="Q119" s="22"/>
      <c r="R119" s="8"/>
      <c r="S119" s="350"/>
      <c r="T119" s="350"/>
      <c r="U119" s="306" t="s">
        <v>149</v>
      </c>
      <c r="V119" s="71"/>
      <c r="W119" s="52"/>
    </row>
    <row r="120" spans="1:23" s="5" customFormat="1" ht="24" customHeight="1" thickBot="1">
      <c r="A120" s="8"/>
      <c r="B120" s="6"/>
      <c r="C120" s="8"/>
      <c r="D120" s="332" t="s">
        <v>47</v>
      </c>
      <c r="E120" s="332"/>
      <c r="F120" s="333"/>
      <c r="G120" s="8"/>
      <c r="H120" s="18"/>
      <c r="I120" s="8"/>
      <c r="J120" s="8"/>
      <c r="K120" s="22"/>
      <c r="L120" s="8"/>
      <c r="M120" s="10"/>
      <c r="N120" s="8"/>
      <c r="O120" s="10"/>
      <c r="P120" s="8"/>
      <c r="Q120" s="10"/>
      <c r="R120" s="10"/>
      <c r="S120" s="10" t="s">
        <v>169</v>
      </c>
      <c r="T120" s="10"/>
      <c r="U120" s="371"/>
      <c r="V120" s="71"/>
      <c r="W120" s="52"/>
    </row>
    <row r="121" spans="2:22" ht="24" customHeight="1" thickBot="1" thickTop="1">
      <c r="B121" s="11"/>
      <c r="C121" s="12" t="s">
        <v>9</v>
      </c>
      <c r="D121" s="326" t="s">
        <v>187</v>
      </c>
      <c r="E121" s="327"/>
      <c r="F121" s="328"/>
      <c r="G121" s="328"/>
      <c r="H121" s="328"/>
      <c r="I121" s="328"/>
      <c r="J121" s="328"/>
      <c r="K121" s="328"/>
      <c r="L121" s="328"/>
      <c r="M121" s="329"/>
      <c r="N121" s="3"/>
      <c r="O121" s="3"/>
      <c r="P121" s="3"/>
      <c r="Q121" s="3"/>
      <c r="R121" s="3"/>
      <c r="S121" s="90">
        <f>IF('YEAR 1'!$U$4&gt;=4,('YEAR 3'!S121*'YEAR 3'!$U$117)+'YEAR 3'!S121,0)</f>
        <v>12878.7625</v>
      </c>
      <c r="T121" s="3"/>
      <c r="U121" s="251">
        <f>'YEAR 3'!U121+S121</f>
        <v>50755.0125</v>
      </c>
      <c r="V121" s="72"/>
    </row>
    <row r="122" spans="2:22" ht="6" customHeight="1" thickBot="1" thickTop="1">
      <c r="B122" s="11"/>
      <c r="C122" s="1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91"/>
      <c r="V122" s="72"/>
    </row>
    <row r="123" spans="2:22" ht="24" customHeight="1" thickBot="1" thickTop="1">
      <c r="B123" s="11"/>
      <c r="C123" s="12" t="s">
        <v>10</v>
      </c>
      <c r="D123" s="326" t="s">
        <v>25</v>
      </c>
      <c r="E123" s="327"/>
      <c r="F123" s="328"/>
      <c r="G123" s="328"/>
      <c r="H123" s="328"/>
      <c r="I123" s="328"/>
      <c r="J123" s="328"/>
      <c r="K123" s="328"/>
      <c r="L123" s="328"/>
      <c r="M123" s="329"/>
      <c r="N123" s="3"/>
      <c r="O123" s="3"/>
      <c r="P123" s="3"/>
      <c r="Q123" s="3"/>
      <c r="R123" s="3"/>
      <c r="S123" s="90">
        <f>IF('YEAR 1'!$U$4&gt;=4,('YEAR 3'!S123*'YEAR 3'!$U$117)+'YEAR 3'!S123,0)</f>
        <v>3030</v>
      </c>
      <c r="T123" s="3"/>
      <c r="U123" s="251">
        <f>'YEAR 3'!U123+S123</f>
        <v>6030</v>
      </c>
      <c r="V123" s="72"/>
    </row>
    <row r="124" spans="2:23" s="5" customFormat="1" ht="24" customHeight="1" thickBot="1" thickTop="1">
      <c r="B124" s="64"/>
      <c r="C124" s="68"/>
      <c r="D124" s="17" t="s">
        <v>53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69"/>
      <c r="R124" s="17"/>
      <c r="S124" s="17">
        <f>SUM(S121:S123)</f>
        <v>15908.7625</v>
      </c>
      <c r="T124" s="17"/>
      <c r="U124" s="78">
        <f>SUM(U121:U123)</f>
        <v>56785.0125</v>
      </c>
      <c r="V124" s="74"/>
      <c r="W124" s="53"/>
    </row>
    <row r="125" ht="7.5" customHeight="1" thickBot="1"/>
    <row r="126" spans="1:23" s="159" customFormat="1" ht="24" customHeight="1" thickBot="1">
      <c r="A126" s="166"/>
      <c r="B126" s="173" t="s">
        <v>111</v>
      </c>
      <c r="C126" s="163"/>
      <c r="D126" s="301" t="s">
        <v>112</v>
      </c>
      <c r="E126" s="301"/>
      <c r="F126" s="301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76"/>
      <c r="V126" s="175"/>
      <c r="W126" s="172"/>
    </row>
    <row r="127" spans="1:24" s="5" customFormat="1" ht="5.25" customHeight="1" thickBot="1">
      <c r="A127" s="8"/>
      <c r="B127" s="29"/>
      <c r="C127" s="8"/>
      <c r="D127" s="8"/>
      <c r="E127" s="8"/>
      <c r="F127" s="8"/>
      <c r="G127" s="8"/>
      <c r="H127" s="334"/>
      <c r="I127" s="335"/>
      <c r="J127" s="335"/>
      <c r="K127" s="335"/>
      <c r="L127" s="335"/>
      <c r="M127" s="335"/>
      <c r="N127" s="335"/>
      <c r="O127" s="335"/>
      <c r="P127" s="335"/>
      <c r="Q127" s="335"/>
      <c r="R127" s="8"/>
      <c r="S127" s="8"/>
      <c r="T127" s="8"/>
      <c r="U127" s="51"/>
      <c r="V127" s="71"/>
      <c r="W127" s="52"/>
      <c r="X127" s="8"/>
    </row>
    <row r="128" spans="1:24" s="5" customFormat="1" ht="26.25" customHeight="1" thickBot="1">
      <c r="A128" s="8"/>
      <c r="B128" s="29"/>
      <c r="C128" s="30"/>
      <c r="D128" s="286" t="s">
        <v>104</v>
      </c>
      <c r="E128" s="287"/>
      <c r="F128" s="287"/>
      <c r="G128" s="287"/>
      <c r="H128" s="287"/>
      <c r="I128" s="287"/>
      <c r="J128" s="287"/>
      <c r="K128" s="287"/>
      <c r="L128" s="287"/>
      <c r="M128" s="288"/>
      <c r="N128" s="85"/>
      <c r="O128" s="289" t="s">
        <v>163</v>
      </c>
      <c r="P128" s="390"/>
      <c r="Q128" s="390"/>
      <c r="R128" s="390"/>
      <c r="S128" s="391"/>
      <c r="T128" s="188"/>
      <c r="U128" s="189">
        <f>IF('YEAR 1'!$U$4&gt;=4,'YEAR 3'!U128,0)</f>
        <v>0.02</v>
      </c>
      <c r="V128" s="7"/>
      <c r="W128" s="214"/>
      <c r="X128" s="7"/>
    </row>
    <row r="129" spans="1:24" s="5" customFormat="1" ht="14.25" customHeight="1">
      <c r="A129" s="8"/>
      <c r="B129" s="29"/>
      <c r="C129" s="30"/>
      <c r="D129" s="30"/>
      <c r="E129" s="30"/>
      <c r="F129" s="30"/>
      <c r="G129" s="30"/>
      <c r="H129" s="8"/>
      <c r="I129" s="8"/>
      <c r="J129" s="8"/>
      <c r="K129" s="8"/>
      <c r="L129" s="8"/>
      <c r="M129" s="22"/>
      <c r="N129" s="8"/>
      <c r="O129" s="22"/>
      <c r="P129" s="22"/>
      <c r="Q129" s="22"/>
      <c r="R129" s="8"/>
      <c r="S129" s="8"/>
      <c r="T129" s="8"/>
      <c r="U129" s="33"/>
      <c r="V129" s="37"/>
      <c r="W129" s="34"/>
      <c r="X129" s="7"/>
    </row>
    <row r="130" spans="1:23" s="5" customFormat="1" ht="11.25" customHeight="1">
      <c r="A130" s="8"/>
      <c r="B130" s="29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22"/>
      <c r="N130" s="22"/>
      <c r="O130" s="22"/>
      <c r="P130" s="22"/>
      <c r="Q130" s="22"/>
      <c r="R130" s="8"/>
      <c r="S130" s="350"/>
      <c r="T130" s="350"/>
      <c r="U130" s="51"/>
      <c r="V130" s="71"/>
      <c r="W130" s="52"/>
    </row>
    <row r="131" spans="1:23" s="5" customFormat="1" ht="28.5" customHeight="1" thickBot="1">
      <c r="A131" s="8"/>
      <c r="B131" s="6"/>
      <c r="C131" s="8"/>
      <c r="D131" s="332" t="s">
        <v>47</v>
      </c>
      <c r="E131" s="332"/>
      <c r="F131" s="333"/>
      <c r="G131" s="8"/>
      <c r="H131" s="18"/>
      <c r="I131" s="8"/>
      <c r="J131" s="8"/>
      <c r="K131" s="22"/>
      <c r="L131" s="8"/>
      <c r="M131" s="10"/>
      <c r="N131" s="8"/>
      <c r="O131" s="10"/>
      <c r="P131" s="330" t="s">
        <v>117</v>
      </c>
      <c r="Q131" s="323"/>
      <c r="R131" s="323"/>
      <c r="S131" s="10" t="s">
        <v>169</v>
      </c>
      <c r="T131" s="10"/>
      <c r="U131" s="254" t="s">
        <v>149</v>
      </c>
      <c r="V131" s="71"/>
      <c r="W131" s="52"/>
    </row>
    <row r="132" spans="1:22" ht="24" customHeight="1" thickBot="1" thickTop="1">
      <c r="A132" s="3"/>
      <c r="B132" s="11"/>
      <c r="C132" s="12" t="s">
        <v>9</v>
      </c>
      <c r="D132" s="326" t="s">
        <v>26</v>
      </c>
      <c r="E132" s="327"/>
      <c r="F132" s="328"/>
      <c r="G132" s="328"/>
      <c r="H132" s="328"/>
      <c r="I132" s="328"/>
      <c r="J132" s="328"/>
      <c r="K132" s="328"/>
      <c r="L132" s="328"/>
      <c r="M132" s="329"/>
      <c r="N132" s="3"/>
      <c r="O132" s="3"/>
      <c r="P132" s="3"/>
      <c r="Q132" s="232">
        <f>IF('YEAR 1'!$U$4&gt;=4,'YEAR 3'!Q132,0)</f>
        <v>2</v>
      </c>
      <c r="R132" s="3"/>
      <c r="S132" s="90">
        <f>IF('YEAR 1'!$U$4&gt;=4,('YEAR 3'!S132*'YEAR 3'!$U$128)+'YEAR 3'!S132,0)</f>
        <v>12734.496</v>
      </c>
      <c r="T132" s="3"/>
      <c r="U132" s="251">
        <f>'YEAR 3'!U132+S132</f>
        <v>49459.296</v>
      </c>
      <c r="V132" s="72"/>
    </row>
    <row r="133" spans="2:23" s="45" customFormat="1" ht="6" customHeight="1" thickBot="1" thickTop="1">
      <c r="B133" s="55"/>
      <c r="C133" s="56"/>
      <c r="D133" s="60"/>
      <c r="E133" s="60"/>
      <c r="F133" s="61"/>
      <c r="G133" s="61"/>
      <c r="H133" s="61"/>
      <c r="I133" s="61"/>
      <c r="J133" s="61"/>
      <c r="K133" s="61"/>
      <c r="L133" s="61"/>
      <c r="M133" s="61"/>
      <c r="Q133" s="242"/>
      <c r="U133" s="252"/>
      <c r="V133" s="89"/>
      <c r="W133" s="62"/>
    </row>
    <row r="134" spans="1:22" ht="24" customHeight="1" thickBot="1" thickTop="1">
      <c r="A134" s="3"/>
      <c r="B134" s="11"/>
      <c r="C134" s="12" t="s">
        <v>10</v>
      </c>
      <c r="D134" s="326" t="s">
        <v>2</v>
      </c>
      <c r="E134" s="327"/>
      <c r="F134" s="328"/>
      <c r="G134" s="328"/>
      <c r="H134" s="328"/>
      <c r="I134" s="328"/>
      <c r="J134" s="328"/>
      <c r="K134" s="328"/>
      <c r="L134" s="328"/>
      <c r="M134" s="329"/>
      <c r="N134" s="3"/>
      <c r="O134" s="3"/>
      <c r="P134" s="3"/>
      <c r="Q134" s="232">
        <f>IF('YEAR 1'!$U$4&gt;=4,'YEAR 3'!Q134,0)</f>
        <v>0</v>
      </c>
      <c r="R134" s="3"/>
      <c r="S134" s="90">
        <f>IF('YEAR 1'!$U$4&gt;=4,('YEAR 3'!S134*'YEAR 3'!$U$128)+'YEAR 3'!S134,0)</f>
        <v>0</v>
      </c>
      <c r="T134" s="3"/>
      <c r="U134" s="251">
        <f>'YEAR 3'!U134+S134</f>
        <v>0</v>
      </c>
      <c r="V134" s="72"/>
    </row>
    <row r="135" spans="2:23" s="45" customFormat="1" ht="6" customHeight="1" thickBot="1" thickTop="1">
      <c r="B135" s="55"/>
      <c r="C135" s="56"/>
      <c r="D135" s="60"/>
      <c r="E135" s="60"/>
      <c r="F135" s="61"/>
      <c r="G135" s="61"/>
      <c r="H135" s="61"/>
      <c r="I135" s="61"/>
      <c r="J135" s="61"/>
      <c r="K135" s="61"/>
      <c r="L135" s="61"/>
      <c r="M135" s="61"/>
      <c r="Q135" s="242"/>
      <c r="U135" s="252"/>
      <c r="V135" s="89"/>
      <c r="W135" s="62"/>
    </row>
    <row r="136" spans="1:22" ht="24" customHeight="1" thickBot="1" thickTop="1">
      <c r="A136" s="3"/>
      <c r="B136" s="11"/>
      <c r="C136" s="12" t="s">
        <v>11</v>
      </c>
      <c r="D136" s="326" t="s">
        <v>27</v>
      </c>
      <c r="E136" s="327"/>
      <c r="F136" s="328"/>
      <c r="G136" s="328"/>
      <c r="H136" s="328"/>
      <c r="I136" s="328"/>
      <c r="J136" s="328"/>
      <c r="K136" s="328"/>
      <c r="L136" s="328"/>
      <c r="M136" s="329"/>
      <c r="N136" s="3"/>
      <c r="O136" s="3"/>
      <c r="P136" s="3"/>
      <c r="Q136" s="232">
        <f>IF('YEAR 1'!$U$4&gt;=4,'YEAR 3'!Q136,0)</f>
        <v>0</v>
      </c>
      <c r="R136" s="3"/>
      <c r="S136" s="90">
        <f>IF('YEAR 1'!$U$4&gt;=4,('YEAR 3'!S136*'YEAR 3'!$U$128)+'YEAR 3'!S136,0)</f>
        <v>0</v>
      </c>
      <c r="T136" s="3"/>
      <c r="U136" s="251">
        <f>'YEAR 3'!U136+S136</f>
        <v>0</v>
      </c>
      <c r="V136" s="72"/>
    </row>
    <row r="137" spans="2:23" s="45" customFormat="1" ht="6" customHeight="1" thickBot="1" thickTop="1">
      <c r="B137" s="55"/>
      <c r="C137" s="56"/>
      <c r="D137" s="60"/>
      <c r="E137" s="60"/>
      <c r="F137" s="61"/>
      <c r="G137" s="61"/>
      <c r="H137" s="61"/>
      <c r="I137" s="61"/>
      <c r="J137" s="61"/>
      <c r="K137" s="61"/>
      <c r="L137" s="61"/>
      <c r="M137" s="61"/>
      <c r="Q137" s="242"/>
      <c r="U137" s="252"/>
      <c r="V137" s="89"/>
      <c r="W137" s="62"/>
    </row>
    <row r="138" spans="1:22" ht="24" customHeight="1" thickBot="1" thickTop="1">
      <c r="A138" s="3"/>
      <c r="B138" s="11"/>
      <c r="C138" s="12" t="s">
        <v>12</v>
      </c>
      <c r="D138" s="326" t="s">
        <v>3</v>
      </c>
      <c r="E138" s="327"/>
      <c r="F138" s="328"/>
      <c r="G138" s="328"/>
      <c r="H138" s="328"/>
      <c r="I138" s="328"/>
      <c r="J138" s="328"/>
      <c r="K138" s="328"/>
      <c r="L138" s="328"/>
      <c r="M138" s="329"/>
      <c r="N138" s="3"/>
      <c r="O138" s="3"/>
      <c r="P138" s="3"/>
      <c r="Q138" s="232">
        <f>IF('YEAR 1'!$U$4&gt;=4,'YEAR 3'!Q138,0)</f>
        <v>0</v>
      </c>
      <c r="R138" s="3"/>
      <c r="S138" s="90">
        <f>IF('YEAR 1'!$U$4&gt;=4,('YEAR 3'!S138*'YEAR 3'!$U$128)+'YEAR 3'!S138,0)</f>
        <v>0</v>
      </c>
      <c r="T138" s="3"/>
      <c r="U138" s="251">
        <f>'YEAR 3'!U138+S138</f>
        <v>0</v>
      </c>
      <c r="V138" s="72"/>
    </row>
    <row r="139" spans="1:23" s="5" customFormat="1" ht="24" customHeight="1" thickBot="1" thickTop="1">
      <c r="A139" s="8"/>
      <c r="B139" s="64"/>
      <c r="C139" s="17"/>
      <c r="D139" s="17" t="s">
        <v>54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>
        <f>SUM(S132:S138)</f>
        <v>12734.496</v>
      </c>
      <c r="T139" s="17"/>
      <c r="U139" s="78">
        <f>SUM(U132:U138)</f>
        <v>49459.296</v>
      </c>
      <c r="V139" s="74"/>
      <c r="W139" s="53"/>
    </row>
    <row r="140" ht="8.25" customHeight="1" thickBot="1"/>
    <row r="141" spans="1:23" s="159" customFormat="1" ht="24" customHeight="1" thickBot="1">
      <c r="A141" s="166"/>
      <c r="B141" s="173" t="s">
        <v>113</v>
      </c>
      <c r="C141" s="177"/>
      <c r="D141" s="301" t="s">
        <v>94</v>
      </c>
      <c r="E141" s="301"/>
      <c r="F141" s="301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63"/>
      <c r="U141" s="176"/>
      <c r="V141" s="178"/>
      <c r="W141" s="169"/>
    </row>
    <row r="142" spans="1:24" s="5" customFormat="1" ht="5.25" customHeight="1" thickBot="1">
      <c r="A142" s="8"/>
      <c r="B142" s="29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51"/>
      <c r="V142" s="71"/>
      <c r="W142" s="52"/>
      <c r="X142" s="8"/>
    </row>
    <row r="143" spans="1:24" s="5" customFormat="1" ht="26.25" customHeight="1" thickBot="1">
      <c r="A143" s="8"/>
      <c r="B143" s="29"/>
      <c r="C143" s="30"/>
      <c r="D143" s="286" t="s">
        <v>104</v>
      </c>
      <c r="E143" s="287"/>
      <c r="F143" s="287"/>
      <c r="G143" s="287"/>
      <c r="H143" s="287"/>
      <c r="I143" s="287"/>
      <c r="J143" s="287"/>
      <c r="K143" s="287"/>
      <c r="L143" s="287"/>
      <c r="M143" s="288"/>
      <c r="N143" s="85"/>
      <c r="O143" s="289" t="s">
        <v>163</v>
      </c>
      <c r="P143" s="390"/>
      <c r="Q143" s="390"/>
      <c r="R143" s="390"/>
      <c r="S143" s="391"/>
      <c r="T143" s="188"/>
      <c r="U143" s="189">
        <f>IF('YEAR 1'!$U$4&gt;=4,'YEAR 3'!U143,0)</f>
        <v>0.02</v>
      </c>
      <c r="V143" s="7"/>
      <c r="W143" s="214"/>
      <c r="X143" s="7"/>
    </row>
    <row r="144" spans="1:24" s="5" customFormat="1" ht="14.25" customHeight="1">
      <c r="A144" s="8"/>
      <c r="B144" s="29"/>
      <c r="C144" s="30"/>
      <c r="D144" s="30"/>
      <c r="E144" s="30"/>
      <c r="F144" s="30"/>
      <c r="G144" s="30"/>
      <c r="H144" s="8"/>
      <c r="I144" s="8"/>
      <c r="J144" s="8"/>
      <c r="K144" s="8"/>
      <c r="L144" s="8"/>
      <c r="M144" s="22"/>
      <c r="N144" s="8"/>
      <c r="O144" s="22"/>
      <c r="P144" s="22"/>
      <c r="Q144" s="22"/>
      <c r="R144" s="8"/>
      <c r="S144" s="8"/>
      <c r="T144" s="8"/>
      <c r="U144" s="33"/>
      <c r="V144" s="37"/>
      <c r="W144" s="34"/>
      <c r="X144" s="7"/>
    </row>
    <row r="145" spans="1:23" s="5" customFormat="1" ht="11.25" customHeight="1">
      <c r="A145" s="8"/>
      <c r="B145" s="2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22"/>
      <c r="N145" s="22"/>
      <c r="O145" s="22"/>
      <c r="P145" s="22"/>
      <c r="Q145" s="22"/>
      <c r="R145" s="8"/>
      <c r="S145" s="350"/>
      <c r="T145" s="350"/>
      <c r="U145" s="378" t="s">
        <v>149</v>
      </c>
      <c r="V145" s="71"/>
      <c r="W145" s="52"/>
    </row>
    <row r="146" spans="1:23" s="5" customFormat="1" ht="24" customHeight="1" thickBot="1">
      <c r="A146" s="8"/>
      <c r="B146" s="6"/>
      <c r="C146" s="8"/>
      <c r="D146" s="332" t="s">
        <v>47</v>
      </c>
      <c r="E146" s="332"/>
      <c r="F146" s="333"/>
      <c r="G146" s="8"/>
      <c r="H146" s="18"/>
      <c r="I146" s="8"/>
      <c r="J146" s="8"/>
      <c r="K146" s="22"/>
      <c r="L146" s="8"/>
      <c r="M146" s="10"/>
      <c r="N146" s="8"/>
      <c r="O146" s="10"/>
      <c r="P146" s="8"/>
      <c r="Q146" s="10"/>
      <c r="R146" s="10"/>
      <c r="S146" s="10" t="s">
        <v>169</v>
      </c>
      <c r="T146" s="10"/>
      <c r="U146" s="379"/>
      <c r="V146" s="71"/>
      <c r="W146" s="52"/>
    </row>
    <row r="147" spans="1:22" ht="24" customHeight="1" thickBot="1" thickTop="1">
      <c r="A147" s="3"/>
      <c r="B147" s="11"/>
      <c r="C147" s="12" t="s">
        <v>9</v>
      </c>
      <c r="D147" s="326" t="s">
        <v>28</v>
      </c>
      <c r="E147" s="327"/>
      <c r="F147" s="328"/>
      <c r="G147" s="328"/>
      <c r="H147" s="328"/>
      <c r="I147" s="328"/>
      <c r="J147" s="328"/>
      <c r="K147" s="328"/>
      <c r="L147" s="328"/>
      <c r="M147" s="329"/>
      <c r="N147" s="3"/>
      <c r="O147" s="3"/>
      <c r="P147" s="3"/>
      <c r="Q147" s="3"/>
      <c r="R147" s="3"/>
      <c r="S147" s="90">
        <f>IF('YEAR 1'!$U$4&gt;=4,('YEAR 3'!S147*'YEAR 3'!$U$143)+'YEAR 3'!S147,0)</f>
        <v>5306.04</v>
      </c>
      <c r="T147" s="3"/>
      <c r="U147" s="251">
        <f>'YEAR 3'!U147+S147</f>
        <v>20608.04</v>
      </c>
      <c r="V147" s="72"/>
    </row>
    <row r="148" spans="1:22" ht="6" customHeight="1" thickBot="1" thickTop="1">
      <c r="A148" s="3"/>
      <c r="B148" s="11"/>
      <c r="C148" s="1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91"/>
      <c r="V148" s="72"/>
    </row>
    <row r="149" spans="1:22" ht="24" customHeight="1" thickBot="1" thickTop="1">
      <c r="A149" s="3"/>
      <c r="B149" s="11"/>
      <c r="C149" s="12" t="s">
        <v>10</v>
      </c>
      <c r="D149" s="326" t="s">
        <v>29</v>
      </c>
      <c r="E149" s="327"/>
      <c r="F149" s="328"/>
      <c r="G149" s="328"/>
      <c r="H149" s="328"/>
      <c r="I149" s="328"/>
      <c r="J149" s="328"/>
      <c r="K149" s="328"/>
      <c r="L149" s="328"/>
      <c r="M149" s="329"/>
      <c r="N149" s="3"/>
      <c r="O149" s="3"/>
      <c r="P149" s="3"/>
      <c r="Q149" s="3"/>
      <c r="R149" s="3"/>
      <c r="S149" s="90">
        <f>IF('YEAR 1'!$U$4&gt;=4,('YEAR 3'!S149*'YEAR 3'!$U$143)+'YEAR 3'!S149,0)</f>
        <v>4161.6</v>
      </c>
      <c r="T149" s="3"/>
      <c r="U149" s="251">
        <f>'YEAR 3'!U149+S149</f>
        <v>12241.6</v>
      </c>
      <c r="V149" s="72"/>
    </row>
    <row r="150" spans="1:22" ht="6" customHeight="1" thickBot="1" thickTop="1">
      <c r="A150" s="3"/>
      <c r="B150" s="11"/>
      <c r="C150" s="1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91"/>
      <c r="V150" s="72"/>
    </row>
    <row r="151" spans="1:22" ht="24" customHeight="1" thickBot="1" thickTop="1">
      <c r="A151" s="3"/>
      <c r="B151" s="11"/>
      <c r="C151" s="12" t="s">
        <v>11</v>
      </c>
      <c r="D151" s="326" t="s">
        <v>30</v>
      </c>
      <c r="E151" s="327"/>
      <c r="F151" s="328"/>
      <c r="G151" s="328"/>
      <c r="H151" s="328"/>
      <c r="I151" s="328"/>
      <c r="J151" s="328"/>
      <c r="K151" s="328"/>
      <c r="L151" s="328"/>
      <c r="M151" s="329"/>
      <c r="N151" s="3"/>
      <c r="O151" s="3"/>
      <c r="P151" s="3"/>
      <c r="Q151" s="3"/>
      <c r="R151" s="3"/>
      <c r="S151" s="90">
        <f>IF('YEAR 1'!$U$4&gt;=4,('YEAR 3'!S151*'YEAR 3'!$U$143)+'YEAR 3'!S151,0)</f>
        <v>0</v>
      </c>
      <c r="T151" s="3"/>
      <c r="U151" s="251">
        <f>'YEAR 3'!U151+S151</f>
        <v>0</v>
      </c>
      <c r="V151" s="72"/>
    </row>
    <row r="152" spans="1:22" ht="6" customHeight="1" thickBot="1" thickTop="1">
      <c r="A152" s="3"/>
      <c r="B152" s="11"/>
      <c r="C152" s="1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91"/>
      <c r="V152" s="72"/>
    </row>
    <row r="153" spans="1:22" ht="24" customHeight="1" thickBot="1" thickTop="1">
      <c r="A153" s="3"/>
      <c r="B153" s="11"/>
      <c r="C153" s="12" t="s">
        <v>12</v>
      </c>
      <c r="D153" s="326" t="s">
        <v>31</v>
      </c>
      <c r="E153" s="327"/>
      <c r="F153" s="328"/>
      <c r="G153" s="328"/>
      <c r="H153" s="328"/>
      <c r="I153" s="328"/>
      <c r="J153" s="328"/>
      <c r="K153" s="328"/>
      <c r="L153" s="328"/>
      <c r="M153" s="329"/>
      <c r="N153" s="3"/>
      <c r="O153" s="3"/>
      <c r="P153" s="3"/>
      <c r="Q153" s="3"/>
      <c r="R153" s="3"/>
      <c r="S153" s="90">
        <f>IF('YEAR 1'!$U$4&gt;=4,('YEAR 3'!S153*'YEAR 3'!$U$143)+'YEAR 3'!S153,0)</f>
        <v>0</v>
      </c>
      <c r="T153" s="3"/>
      <c r="U153" s="251">
        <f>'YEAR 3'!U153+S153</f>
        <v>0</v>
      </c>
      <c r="V153" s="72"/>
    </row>
    <row r="154" spans="1:22" ht="6" customHeight="1" thickBot="1" thickTop="1">
      <c r="A154" s="3"/>
      <c r="B154" s="11"/>
      <c r="C154" s="1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91"/>
      <c r="V154" s="72"/>
    </row>
    <row r="155" spans="1:22" ht="24" customHeight="1" thickBot="1" thickTop="1">
      <c r="A155" s="3"/>
      <c r="B155" s="11"/>
      <c r="C155" s="12" t="s">
        <v>13</v>
      </c>
      <c r="D155" s="326" t="s">
        <v>34</v>
      </c>
      <c r="E155" s="327"/>
      <c r="F155" s="328"/>
      <c r="G155" s="328"/>
      <c r="H155" s="328"/>
      <c r="I155" s="328"/>
      <c r="J155" s="328"/>
      <c r="K155" s="328"/>
      <c r="L155" s="328"/>
      <c r="M155" s="329"/>
      <c r="N155" s="3"/>
      <c r="O155" s="3"/>
      <c r="P155" s="3"/>
      <c r="Q155" s="3"/>
      <c r="R155" s="3"/>
      <c r="S155" s="90">
        <f>IF('YEAR 1'!$U$4&gt;=4,('YEAR 3'!S155*'YEAR 3'!$U$143)+'YEAR 3'!S155,0)+16000*0.03+16000*0.03+16000*0.03</f>
        <v>19897.92</v>
      </c>
      <c r="T155" s="3"/>
      <c r="U155" s="251">
        <f>'YEAR 3'!U155+S155</f>
        <v>70793.92</v>
      </c>
      <c r="V155" s="72"/>
    </row>
    <row r="156" spans="1:22" ht="6" customHeight="1" thickBot="1" thickTop="1">
      <c r="A156" s="3"/>
      <c r="B156" s="11"/>
      <c r="C156" s="1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91"/>
      <c r="V156" s="72"/>
    </row>
    <row r="157" spans="1:22" ht="24" customHeight="1" thickBot="1" thickTop="1">
      <c r="A157" s="3"/>
      <c r="B157" s="11"/>
      <c r="C157" s="12" t="s">
        <v>14</v>
      </c>
      <c r="D157" s="326" t="s">
        <v>48</v>
      </c>
      <c r="E157" s="327"/>
      <c r="F157" s="328"/>
      <c r="G157" s="328"/>
      <c r="H157" s="328"/>
      <c r="I157" s="328"/>
      <c r="J157" s="328"/>
      <c r="K157" s="328"/>
      <c r="L157" s="328"/>
      <c r="M157" s="329"/>
      <c r="N157" s="3"/>
      <c r="O157" s="3"/>
      <c r="P157" s="3"/>
      <c r="Q157" s="3"/>
      <c r="R157" s="3"/>
      <c r="S157" s="90">
        <f>IF('YEAR 1'!$U$4&gt;=4,('YEAR 3'!S157*'YEAR 3'!$U$143)+'YEAR 3'!S157,0)</f>
        <v>273791.664</v>
      </c>
      <c r="T157" s="3"/>
      <c r="U157" s="251">
        <f>'YEAR 3'!U157+S157</f>
        <v>1063374.864</v>
      </c>
      <c r="V157" s="72"/>
    </row>
    <row r="158" spans="1:22" ht="6" customHeight="1" thickBot="1" thickTop="1">
      <c r="A158" s="3"/>
      <c r="B158" s="11"/>
      <c r="C158" s="56"/>
      <c r="D158" s="60"/>
      <c r="E158" s="60"/>
      <c r="F158" s="61"/>
      <c r="G158" s="61"/>
      <c r="H158" s="61"/>
      <c r="I158" s="61"/>
      <c r="J158" s="61"/>
      <c r="K158" s="61"/>
      <c r="L158" s="61"/>
      <c r="M158" s="61"/>
      <c r="N158" s="45"/>
      <c r="O158" s="45"/>
      <c r="P158" s="45"/>
      <c r="Q158" s="45"/>
      <c r="R158" s="45"/>
      <c r="S158" s="60"/>
      <c r="T158" s="45"/>
      <c r="U158" s="191"/>
      <c r="V158" s="72"/>
    </row>
    <row r="159" spans="1:22" ht="24" customHeight="1" thickBot="1" thickTop="1">
      <c r="A159" s="3"/>
      <c r="B159" s="11"/>
      <c r="C159" s="12" t="s">
        <v>15</v>
      </c>
      <c r="D159" s="326" t="s">
        <v>3</v>
      </c>
      <c r="E159" s="327"/>
      <c r="F159" s="328"/>
      <c r="G159" s="328"/>
      <c r="H159" s="328"/>
      <c r="I159" s="328"/>
      <c r="J159" s="328"/>
      <c r="K159" s="328"/>
      <c r="L159" s="328"/>
      <c r="M159" s="329"/>
      <c r="N159" s="3"/>
      <c r="O159" s="3"/>
      <c r="P159" s="3"/>
      <c r="Q159" s="3"/>
      <c r="R159" s="3"/>
      <c r="S159" s="90">
        <f>IF('YEAR 1'!$U$4&gt;=4,('YEAR 3'!S159*'YEAR 3'!$U$143)+'YEAR 3'!S159,0)</f>
        <v>31836.24</v>
      </c>
      <c r="T159" s="3"/>
      <c r="U159" s="251">
        <f>'YEAR 3'!U159+S159</f>
        <v>123648.24</v>
      </c>
      <c r="V159" s="72"/>
    </row>
    <row r="160" spans="1:23" s="5" customFormat="1" ht="24" customHeight="1" thickBot="1" thickTop="1">
      <c r="A160" s="8"/>
      <c r="B160" s="64"/>
      <c r="C160" s="17"/>
      <c r="D160" s="8" t="s">
        <v>55</v>
      </c>
      <c r="E160" s="8"/>
      <c r="F160" s="8"/>
      <c r="G160" s="8"/>
      <c r="H160" s="8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>
        <f>+SUM(S147:S159)</f>
        <v>334993.464</v>
      </c>
      <c r="T160" s="17"/>
      <c r="U160" s="78">
        <f>+SUM(U147:U159)</f>
        <v>1290666.664</v>
      </c>
      <c r="V160" s="74"/>
      <c r="W160" s="53"/>
    </row>
    <row r="161" spans="2:23" s="179" customFormat="1" ht="24" customHeight="1">
      <c r="B161" s="180" t="s">
        <v>120</v>
      </c>
      <c r="C161" s="180"/>
      <c r="D161" s="365" t="s">
        <v>121</v>
      </c>
      <c r="E161" s="365"/>
      <c r="F161" s="365"/>
      <c r="G161" s="365"/>
      <c r="H161" s="365"/>
      <c r="S161" s="179">
        <f>S90+S113+S124+S139+S160</f>
        <v>562369.37812576</v>
      </c>
      <c r="U161" s="179">
        <f>U90+U113+U124+U139+U160</f>
        <v>2284581.40941376</v>
      </c>
      <c r="V161" s="181"/>
      <c r="W161" s="182"/>
    </row>
    <row r="162" spans="1:24" ht="15" customHeight="1" thickBot="1">
      <c r="A162" s="3"/>
      <c r="B162" s="3"/>
      <c r="C162" s="3"/>
      <c r="D162" s="8"/>
      <c r="E162" s="8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63"/>
      <c r="V162" s="35"/>
      <c r="X162" s="3"/>
    </row>
    <row r="163" spans="1:23" s="179" customFormat="1" ht="24" customHeight="1" thickBot="1">
      <c r="A163" s="184"/>
      <c r="B163" s="173" t="s">
        <v>118</v>
      </c>
      <c r="C163" s="167"/>
      <c r="D163" s="301" t="s">
        <v>119</v>
      </c>
      <c r="E163" s="301"/>
      <c r="F163" s="301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85"/>
      <c r="V163" s="186"/>
      <c r="W163" s="182"/>
    </row>
    <row r="164" spans="1:24" s="5" customFormat="1" ht="5.25" customHeight="1">
      <c r="A164" s="8"/>
      <c r="B164" s="29"/>
      <c r="C164" s="30"/>
      <c r="D164" s="30"/>
      <c r="E164" s="30"/>
      <c r="F164" s="30"/>
      <c r="G164" s="30"/>
      <c r="H164" s="8"/>
      <c r="I164" s="8"/>
      <c r="J164" s="8"/>
      <c r="K164" s="8"/>
      <c r="L164" s="8"/>
      <c r="M164" s="22"/>
      <c r="N164" s="8"/>
      <c r="O164" s="22"/>
      <c r="P164" s="22"/>
      <c r="Q164" s="22"/>
      <c r="R164" s="8"/>
      <c r="S164" s="8"/>
      <c r="T164" s="8"/>
      <c r="U164" s="33"/>
      <c r="V164" s="37"/>
      <c r="W164" s="34"/>
      <c r="X164" s="7"/>
    </row>
    <row r="165" spans="1:23" s="5" customFormat="1" ht="11.25" customHeight="1">
      <c r="A165" s="8"/>
      <c r="B165" s="29"/>
      <c r="C165" s="8"/>
      <c r="D165" s="205"/>
      <c r="E165" s="205"/>
      <c r="F165" s="8"/>
      <c r="G165" s="8"/>
      <c r="H165" s="8"/>
      <c r="I165" s="8"/>
      <c r="J165" s="8"/>
      <c r="K165" s="8"/>
      <c r="L165" s="8"/>
      <c r="M165" s="22"/>
      <c r="N165" s="22"/>
      <c r="O165" s="22"/>
      <c r="P165" s="22"/>
      <c r="Q165" s="22"/>
      <c r="R165" s="8"/>
      <c r="S165" s="350"/>
      <c r="T165" s="350"/>
      <c r="U165" s="51"/>
      <c r="V165" s="71"/>
      <c r="W165" s="52"/>
    </row>
    <row r="166" spans="1:23" s="5" customFormat="1" ht="27" customHeight="1" thickBot="1">
      <c r="A166" s="8"/>
      <c r="B166" s="6"/>
      <c r="C166" s="8"/>
      <c r="D166" s="332" t="s">
        <v>185</v>
      </c>
      <c r="E166" s="298"/>
      <c r="F166" s="298"/>
      <c r="G166" s="298"/>
      <c r="H166" s="298"/>
      <c r="I166" s="58"/>
      <c r="J166" s="8"/>
      <c r="K166" s="215"/>
      <c r="L166" s="86"/>
      <c r="M166" s="22" t="s">
        <v>33</v>
      </c>
      <c r="N166" s="86"/>
      <c r="O166" s="353" t="s">
        <v>151</v>
      </c>
      <c r="P166" s="354"/>
      <c r="Q166" s="354"/>
      <c r="R166" s="10"/>
      <c r="S166" s="10" t="s">
        <v>169</v>
      </c>
      <c r="T166" s="10"/>
      <c r="U166" s="254" t="s">
        <v>149</v>
      </c>
      <c r="V166" s="71"/>
      <c r="W166" s="52"/>
    </row>
    <row r="167" spans="1:22" ht="24" customHeight="1" thickBot="1" thickTop="1">
      <c r="A167" s="3"/>
      <c r="B167" s="11"/>
      <c r="C167" s="12" t="s">
        <v>9</v>
      </c>
      <c r="D167" s="292" t="str">
        <f>IF('YEAR 1'!$U$4&gt;=4,IF('YEAR 1'!D170&gt;"",'YEAR 1'!D170,""),"")</f>
        <v>MTDC-KSU</v>
      </c>
      <c r="E167" s="351"/>
      <c r="F167" s="352"/>
      <c r="G167" s="244"/>
      <c r="H167" s="360"/>
      <c r="I167" s="360"/>
      <c r="J167" s="93"/>
      <c r="K167" s="244"/>
      <c r="L167" s="245"/>
      <c r="M167" s="247">
        <f>IF('YEAR 1'!$U$4&gt;=4,'YEAR 1'!M170,0)</f>
        <v>0.52</v>
      </c>
      <c r="N167" s="224"/>
      <c r="O167" s="292">
        <f>S161-(S113+S139+S155+S157)</f>
        <v>255945.29812576005</v>
      </c>
      <c r="P167" s="359"/>
      <c r="Q167" s="352"/>
      <c r="R167" s="21"/>
      <c r="S167" s="90">
        <f>M167*O167</f>
        <v>133091.55502539524</v>
      </c>
      <c r="T167" s="93"/>
      <c r="U167" s="251">
        <f>'YEAR 3'!U167+S167</f>
        <v>512271.41129515524</v>
      </c>
      <c r="V167" s="72"/>
    </row>
    <row r="168" spans="1:22" ht="6" customHeight="1" thickBot="1" thickTop="1">
      <c r="A168" s="3"/>
      <c r="B168" s="11"/>
      <c r="C168" s="12"/>
      <c r="D168" s="20"/>
      <c r="E168" s="57"/>
      <c r="F168" s="225"/>
      <c r="G168" s="230"/>
      <c r="H168" s="229"/>
      <c r="I168" s="229"/>
      <c r="J168" s="93"/>
      <c r="K168" s="245"/>
      <c r="L168" s="245"/>
      <c r="M168" s="248"/>
      <c r="N168" s="224"/>
      <c r="O168" s="224"/>
      <c r="P168" s="224"/>
      <c r="Q168" s="224"/>
      <c r="R168" s="21"/>
      <c r="S168" s="190"/>
      <c r="T168" s="93"/>
      <c r="U168" s="191"/>
      <c r="V168" s="72"/>
    </row>
    <row r="169" spans="1:22" ht="24" customHeight="1" thickBot="1" thickTop="1">
      <c r="A169" s="3"/>
      <c r="B169" s="11"/>
      <c r="C169" s="12" t="s">
        <v>10</v>
      </c>
      <c r="D169" s="292" t="str">
        <f>IF('YEAR 1'!$U$4&gt;=4,IF('YEAR 1'!D172&gt;"",'YEAR 1'!D172,""),"")</f>
        <v>$25,000 times 1 sub</v>
      </c>
      <c r="E169" s="351"/>
      <c r="F169" s="352"/>
      <c r="G169" s="244"/>
      <c r="H169" s="360"/>
      <c r="I169" s="360"/>
      <c r="J169" s="93"/>
      <c r="K169" s="244"/>
      <c r="L169" s="245"/>
      <c r="M169" s="247">
        <f>IF('YEAR 1'!$U$4&gt;=4,'YEAR 1'!M172,0)</f>
        <v>0.52</v>
      </c>
      <c r="N169" s="45"/>
      <c r="O169" s="292"/>
      <c r="P169" s="359"/>
      <c r="Q169" s="352"/>
      <c r="R169" s="3"/>
      <c r="S169" s="90">
        <f>M169*O169</f>
        <v>0</v>
      </c>
      <c r="T169" s="93"/>
      <c r="U169" s="251">
        <f>'YEAR 3'!U169+S169</f>
        <v>13000</v>
      </c>
      <c r="V169" s="72"/>
    </row>
    <row r="170" spans="1:22" ht="6" customHeight="1" thickBot="1" thickTop="1">
      <c r="A170" s="3"/>
      <c r="B170" s="11"/>
      <c r="C170" s="12"/>
      <c r="D170" s="20"/>
      <c r="E170" s="57"/>
      <c r="F170" s="225"/>
      <c r="G170" s="230"/>
      <c r="H170" s="229"/>
      <c r="I170" s="229"/>
      <c r="J170" s="93"/>
      <c r="K170" s="245"/>
      <c r="L170" s="245"/>
      <c r="M170" s="249"/>
      <c r="N170" s="45"/>
      <c r="O170" s="45"/>
      <c r="P170" s="45"/>
      <c r="Q170" s="45"/>
      <c r="R170" s="3"/>
      <c r="S170" s="93"/>
      <c r="T170" s="93"/>
      <c r="U170" s="191"/>
      <c r="V170" s="72"/>
    </row>
    <row r="171" spans="1:22" ht="24" customHeight="1" thickBot="1" thickTop="1">
      <c r="A171" s="3"/>
      <c r="B171" s="11"/>
      <c r="C171" s="12" t="s">
        <v>11</v>
      </c>
      <c r="D171" s="292">
        <f>IF('YEAR 1'!$U$4&gt;=4,IF('YEAR 1'!D174&gt;"",'YEAR 1'!D174,""),"")</f>
      </c>
      <c r="E171" s="351"/>
      <c r="F171" s="352"/>
      <c r="G171" s="244"/>
      <c r="H171" s="360"/>
      <c r="I171" s="360"/>
      <c r="J171" s="93"/>
      <c r="K171" s="244"/>
      <c r="L171" s="245"/>
      <c r="M171" s="247">
        <f>IF('YEAR 1'!$U$4&gt;=4,'YEAR 1'!M174,0)</f>
        <v>0</v>
      </c>
      <c r="N171" s="45"/>
      <c r="O171" s="292"/>
      <c r="P171" s="359"/>
      <c r="Q171" s="352"/>
      <c r="R171" s="3"/>
      <c r="S171" s="90">
        <f>M171*O171</f>
        <v>0</v>
      </c>
      <c r="T171" s="93"/>
      <c r="U171" s="251">
        <f>'YEAR 3'!U171+S171</f>
        <v>0</v>
      </c>
      <c r="V171" s="72"/>
    </row>
    <row r="172" spans="1:22" ht="6" customHeight="1" thickBot="1" thickTop="1">
      <c r="A172" s="3"/>
      <c r="B172" s="11"/>
      <c r="C172" s="12"/>
      <c r="D172" s="20"/>
      <c r="E172" s="57"/>
      <c r="F172" s="225"/>
      <c r="G172" s="230"/>
      <c r="H172" s="229"/>
      <c r="I172" s="229"/>
      <c r="J172" s="93"/>
      <c r="K172" s="245"/>
      <c r="L172" s="245"/>
      <c r="M172" s="249"/>
      <c r="N172" s="45"/>
      <c r="O172" s="45"/>
      <c r="P172" s="45"/>
      <c r="Q172" s="45"/>
      <c r="R172" s="3"/>
      <c r="S172" s="93"/>
      <c r="T172" s="93"/>
      <c r="U172" s="191"/>
      <c r="V172" s="72"/>
    </row>
    <row r="173" spans="1:22" ht="24" customHeight="1" thickBot="1" thickTop="1">
      <c r="A173" s="3"/>
      <c r="B173" s="11"/>
      <c r="C173" s="12" t="s">
        <v>12</v>
      </c>
      <c r="D173" s="292">
        <f>IF('YEAR 1'!$U$4&gt;=4,IF('YEAR 1'!D176&gt;"",'YEAR 1'!D176,""),"")</f>
      </c>
      <c r="E173" s="351"/>
      <c r="F173" s="352"/>
      <c r="G173" s="244"/>
      <c r="H173" s="360"/>
      <c r="I173" s="360"/>
      <c r="J173" s="93"/>
      <c r="K173" s="244"/>
      <c r="L173" s="245"/>
      <c r="M173" s="247">
        <f>IF('YEAR 1'!$U$4&gt;=4,'YEAR 1'!M176,0)</f>
        <v>0</v>
      </c>
      <c r="N173" s="45"/>
      <c r="O173" s="292"/>
      <c r="P173" s="359"/>
      <c r="Q173" s="352"/>
      <c r="R173" s="3"/>
      <c r="S173" s="90">
        <f>M173*O173</f>
        <v>0</v>
      </c>
      <c r="T173" s="93"/>
      <c r="U173" s="251">
        <f>'YEAR 3'!U173+S173</f>
        <v>0</v>
      </c>
      <c r="V173" s="72"/>
    </row>
    <row r="174" spans="1:22" ht="24" customHeight="1" thickBot="1" thickTop="1">
      <c r="A174" s="3"/>
      <c r="B174" s="14"/>
      <c r="C174" s="4"/>
      <c r="D174" s="17" t="s">
        <v>56</v>
      </c>
      <c r="E174" s="17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7">
        <f>SUM(S167:S173)</f>
        <v>133091.55502539524</v>
      </c>
      <c r="T174" s="17"/>
      <c r="U174" s="78">
        <f>SUM(U167:U173)</f>
        <v>525271.4112951553</v>
      </c>
      <c r="V174" s="73"/>
    </row>
    <row r="175" spans="2:23" s="159" customFormat="1" ht="24" customHeight="1">
      <c r="B175" s="159" t="s">
        <v>122</v>
      </c>
      <c r="D175" s="358" t="s">
        <v>162</v>
      </c>
      <c r="E175" s="358"/>
      <c r="F175" s="358"/>
      <c r="G175" s="358"/>
      <c r="H175" s="358"/>
      <c r="S175" s="159">
        <f>S161+S174</f>
        <v>695460.9331511552</v>
      </c>
      <c r="U175" s="159">
        <f>U161+U174</f>
        <v>2809852.8207089156</v>
      </c>
      <c r="V175" s="183"/>
      <c r="W175" s="169"/>
    </row>
    <row r="176" ht="15.75" customHeight="1" thickBot="1"/>
    <row r="177" spans="2:23" s="179" customFormat="1" ht="24" customHeight="1" thickBot="1">
      <c r="B177" s="173" t="s">
        <v>123</v>
      </c>
      <c r="C177" s="167"/>
      <c r="D177" s="301" t="s">
        <v>124</v>
      </c>
      <c r="E177" s="301"/>
      <c r="F177" s="301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87"/>
      <c r="V177" s="186"/>
      <c r="W177" s="182"/>
    </row>
    <row r="178" spans="2:22" ht="6" customHeight="1">
      <c r="B178" s="2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63"/>
      <c r="V178" s="72"/>
    </row>
    <row r="179" spans="2:23" ht="24" customHeight="1">
      <c r="B179" s="11"/>
      <c r="C179" s="3"/>
      <c r="D179" s="3"/>
      <c r="E179" s="3"/>
      <c r="F179" s="10" t="s">
        <v>35</v>
      </c>
      <c r="G179" s="3"/>
      <c r="H179" s="8" t="s">
        <v>38</v>
      </c>
      <c r="I179" s="8"/>
      <c r="J179" s="8"/>
      <c r="L179" s="8"/>
      <c r="M179" s="20"/>
      <c r="N179" s="20"/>
      <c r="O179" s="20"/>
      <c r="P179" s="20"/>
      <c r="Q179" s="20"/>
      <c r="R179" s="20"/>
      <c r="S179" s="20"/>
      <c r="T179" s="3"/>
      <c r="U179" s="52"/>
      <c r="V179" s="71"/>
      <c r="W179" s="52"/>
    </row>
    <row r="180" spans="2:22" ht="24" customHeight="1">
      <c r="B180" s="11"/>
      <c r="C180" s="3"/>
      <c r="D180" s="23" t="s">
        <v>165</v>
      </c>
      <c r="E180" s="23"/>
      <c r="F180" s="233">
        <f>IF('YEAR 1'!$U$4&gt;=4,'YEAR 3'!F180,0)</f>
        <v>0</v>
      </c>
      <c r="G180" s="23"/>
      <c r="H180" s="380">
        <f>IF('YEAR 1'!$U$4&gt;=4,IF('YEAR 3'!H180&gt;"",'YEAR 3'!H180,""),"")</f>
      </c>
      <c r="I180" s="381"/>
      <c r="J180" s="382"/>
      <c r="K180" s="382"/>
      <c r="L180" s="382"/>
      <c r="M180" s="382"/>
      <c r="N180" s="382"/>
      <c r="O180" s="382"/>
      <c r="P180" s="382"/>
      <c r="Q180" s="382"/>
      <c r="R180" s="382"/>
      <c r="S180" s="382"/>
      <c r="T180" s="382"/>
      <c r="U180" s="383"/>
      <c r="V180" s="72"/>
    </row>
    <row r="181" spans="2:22" ht="11.25" customHeight="1" thickBot="1">
      <c r="B181" s="14"/>
      <c r="C181" s="4"/>
      <c r="D181" s="4"/>
      <c r="E181" s="4"/>
      <c r="F181" s="17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36"/>
      <c r="V181" s="73"/>
    </row>
  </sheetData>
  <sheetProtection sheet="1" objects="1" scenarios="1"/>
  <mergeCells count="151">
    <mergeCell ref="D93:F93"/>
    <mergeCell ref="H173:I173"/>
    <mergeCell ref="D153:M153"/>
    <mergeCell ref="O143:S143"/>
    <mergeCell ref="D171:F171"/>
    <mergeCell ref="D173:F173"/>
    <mergeCell ref="O166:Q166"/>
    <mergeCell ref="D166:H166"/>
    <mergeCell ref="D149:M149"/>
    <mergeCell ref="D108:Q108"/>
    <mergeCell ref="H64:S64"/>
    <mergeCell ref="U8:V8"/>
    <mergeCell ref="F6:U6"/>
    <mergeCell ref="U92:U93"/>
    <mergeCell ref="U119:U120"/>
    <mergeCell ref="D16:F16"/>
    <mergeCell ref="D20:F20"/>
    <mergeCell ref="H30:I30"/>
    <mergeCell ref="D30:F30"/>
    <mergeCell ref="D37:M37"/>
    <mergeCell ref="D55:G55"/>
    <mergeCell ref="D117:M117"/>
    <mergeCell ref="D112:Q112"/>
    <mergeCell ref="O117:S117"/>
    <mergeCell ref="D100:Q100"/>
    <mergeCell ref="D57:F57"/>
    <mergeCell ref="D59:G59"/>
    <mergeCell ref="C67:D67"/>
    <mergeCell ref="B64:C64"/>
    <mergeCell ref="D110:Q110"/>
    <mergeCell ref="D138:M138"/>
    <mergeCell ref="D136:M136"/>
    <mergeCell ref="D147:M147"/>
    <mergeCell ref="D132:M132"/>
    <mergeCell ref="D123:M123"/>
    <mergeCell ref="D121:M121"/>
    <mergeCell ref="D126:F126"/>
    <mergeCell ref="D134:M134"/>
    <mergeCell ref="D141:F141"/>
    <mergeCell ref="D113:H113"/>
    <mergeCell ref="D120:F120"/>
    <mergeCell ref="H127:Q127"/>
    <mergeCell ref="D131:F131"/>
    <mergeCell ref="D128:M128"/>
    <mergeCell ref="O128:S128"/>
    <mergeCell ref="S119:T119"/>
    <mergeCell ref="D94:Q94"/>
    <mergeCell ref="D96:Q96"/>
    <mergeCell ref="D98:Q98"/>
    <mergeCell ref="U91:V91"/>
    <mergeCell ref="U12:U13"/>
    <mergeCell ref="H18:I18"/>
    <mergeCell ref="H20:I20"/>
    <mergeCell ref="H26:I26"/>
    <mergeCell ref="H28:I28"/>
    <mergeCell ref="D33:H33"/>
    <mergeCell ref="D72:H72"/>
    <mergeCell ref="D74:H74"/>
    <mergeCell ref="D76:H76"/>
    <mergeCell ref="O70:Q70"/>
    <mergeCell ref="O72:Q72"/>
    <mergeCell ref="O74:Q74"/>
    <mergeCell ref="U35:V35"/>
    <mergeCell ref="D35:K35"/>
    <mergeCell ref="H22:I22"/>
    <mergeCell ref="H16:I16"/>
    <mergeCell ref="F32:Q32"/>
    <mergeCell ref="O11:O13"/>
    <mergeCell ref="S12:T12"/>
    <mergeCell ref="D24:F24"/>
    <mergeCell ref="D26:F26"/>
    <mergeCell ref="D28:F28"/>
    <mergeCell ref="H24:I24"/>
    <mergeCell ref="D41:F41"/>
    <mergeCell ref="D47:F47"/>
    <mergeCell ref="D43:H43"/>
    <mergeCell ref="S47:T47"/>
    <mergeCell ref="S66:T66"/>
    <mergeCell ref="D64:F64"/>
    <mergeCell ref="O37:S37"/>
    <mergeCell ref="D51:F51"/>
    <mergeCell ref="D53:G53"/>
    <mergeCell ref="D91:M91"/>
    <mergeCell ref="H167:I167"/>
    <mergeCell ref="H169:I169"/>
    <mergeCell ref="C48:D48"/>
    <mergeCell ref="O76:Q76"/>
    <mergeCell ref="D61:G61"/>
    <mergeCell ref="D49:G49"/>
    <mergeCell ref="D146:F146"/>
    <mergeCell ref="D155:M155"/>
    <mergeCell ref="D151:M151"/>
    <mergeCell ref="H180:U180"/>
    <mergeCell ref="D175:H175"/>
    <mergeCell ref="D177:F177"/>
    <mergeCell ref="H171:I171"/>
    <mergeCell ref="O173:Q173"/>
    <mergeCell ref="O167:Q167"/>
    <mergeCell ref="O169:Q169"/>
    <mergeCell ref="D167:F167"/>
    <mergeCell ref="D169:F169"/>
    <mergeCell ref="O171:Q171"/>
    <mergeCell ref="U145:U146"/>
    <mergeCell ref="D102:Q102"/>
    <mergeCell ref="D104:Q104"/>
    <mergeCell ref="D106:Q106"/>
    <mergeCell ref="O10:S10"/>
    <mergeCell ref="S165:T165"/>
    <mergeCell ref="D163:F163"/>
    <mergeCell ref="D159:M159"/>
    <mergeCell ref="D143:M143"/>
    <mergeCell ref="D161:H161"/>
    <mergeCell ref="D157:M157"/>
    <mergeCell ref="H14:I14"/>
    <mergeCell ref="D13:F13"/>
    <mergeCell ref="D10:M10"/>
    <mergeCell ref="Q11:Q13"/>
    <mergeCell ref="O67:Q67"/>
    <mergeCell ref="D68:H68"/>
    <mergeCell ref="D70:H70"/>
    <mergeCell ref="O68:Q68"/>
    <mergeCell ref="D84:H84"/>
    <mergeCell ref="B1:U1"/>
    <mergeCell ref="S145:T145"/>
    <mergeCell ref="S130:T130"/>
    <mergeCell ref="P131:R131"/>
    <mergeCell ref="D39:F39"/>
    <mergeCell ref="M11:M13"/>
    <mergeCell ref="D45:H45"/>
    <mergeCell ref="B2:T2"/>
    <mergeCell ref="M4:S4"/>
    <mergeCell ref="H4:L4"/>
    <mergeCell ref="A7:Q7"/>
    <mergeCell ref="C4:F4"/>
    <mergeCell ref="C40:D40"/>
    <mergeCell ref="D34:F34"/>
    <mergeCell ref="D22:F22"/>
    <mergeCell ref="O82:Q82"/>
    <mergeCell ref="O78:Q78"/>
    <mergeCell ref="C6:D6"/>
    <mergeCell ref="D14:F14"/>
    <mergeCell ref="D18:F18"/>
    <mergeCell ref="D86:H86"/>
    <mergeCell ref="D88:H88"/>
    <mergeCell ref="D78:H78"/>
    <mergeCell ref="O86:Q86"/>
    <mergeCell ref="O88:Q88"/>
    <mergeCell ref="D80:H80"/>
    <mergeCell ref="D82:H82"/>
    <mergeCell ref="O80:Q80"/>
    <mergeCell ref="O84:Q84"/>
  </mergeCells>
  <printOptions/>
  <pageMargins left="0.15" right="0.15" top="0.15" bottom="0.15" header="0.25" footer="0.25"/>
  <pageSetup horizontalDpi="600" verticalDpi="600" orientation="portrait" scale="65" r:id="rId2"/>
  <headerFooter alignWithMargins="0">
    <oddFooter>&amp;R&amp;P of &amp;N</oddFooter>
  </headerFooter>
  <rowBreaks count="2" manualBreakCount="2">
    <brk id="62" max="21" man="1"/>
    <brk id="124" max="21" man="1"/>
  </rowBreaks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81"/>
  <sheetViews>
    <sheetView showGridLines="0" tabSelected="1" view="pageLayout" zoomScaleNormal="70" workbookViewId="0" topLeftCell="A74">
      <selection activeCell="S156" sqref="S156"/>
    </sheetView>
  </sheetViews>
  <sheetFormatPr defaultColWidth="9.140625" defaultRowHeight="24" customHeight="1"/>
  <cols>
    <col min="1" max="1" width="1.1484375" style="1" customWidth="1"/>
    <col min="2" max="2" width="4.7109375" style="1" customWidth="1"/>
    <col min="3" max="3" width="4.00390625" style="1" customWidth="1"/>
    <col min="4" max="4" width="17.7109375" style="1" customWidth="1"/>
    <col min="5" max="5" width="0.5625" style="1" customWidth="1"/>
    <col min="6" max="6" width="17.28125" style="1" customWidth="1"/>
    <col min="7" max="7" width="0.85546875" style="1" customWidth="1"/>
    <col min="8" max="8" width="20.8515625" style="1" customWidth="1"/>
    <col min="9" max="9" width="0.9921875" style="1" customWidth="1"/>
    <col min="10" max="10" width="0.85546875" style="1" customWidth="1"/>
    <col min="11" max="11" width="17.421875" style="1" customWidth="1"/>
    <col min="12" max="12" width="0.85546875" style="1" customWidth="1"/>
    <col min="13" max="13" width="12.7109375" style="1" customWidth="1"/>
    <col min="14" max="14" width="0.71875" style="1" customWidth="1"/>
    <col min="15" max="15" width="12.7109375" style="1" customWidth="1"/>
    <col min="16" max="16" width="0.85546875" style="1" customWidth="1"/>
    <col min="17" max="17" width="12.7109375" style="1" customWidth="1"/>
    <col min="18" max="18" width="0.85546875" style="1" customWidth="1"/>
    <col min="19" max="19" width="16.28125" style="1" customWidth="1"/>
    <col min="20" max="20" width="0.85546875" style="1" customWidth="1"/>
    <col min="21" max="21" width="16.28125" style="35" customWidth="1"/>
    <col min="22" max="22" width="1.1484375" style="31" customWidth="1"/>
    <col min="23" max="23" width="16.28125" style="35" customWidth="1"/>
    <col min="24" max="16384" width="9.140625" style="1" customWidth="1"/>
  </cols>
  <sheetData>
    <row r="1" spans="2:21" ht="24" customHeight="1">
      <c r="B1" s="361" t="s">
        <v>142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23"/>
    </row>
    <row r="2" spans="2:20" ht="17.25" customHeight="1">
      <c r="B2" s="361" t="s">
        <v>167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</row>
    <row r="3" ht="4.5" customHeight="1"/>
    <row r="4" spans="2:23" ht="15.75" customHeight="1">
      <c r="B4" s="98"/>
      <c r="C4" s="308" t="s">
        <v>59</v>
      </c>
      <c r="D4" s="308"/>
      <c r="E4" s="308"/>
      <c r="F4" s="308"/>
      <c r="G4" s="98"/>
      <c r="H4" s="372" t="str">
        <f>IF('YEAR 1'!$U$4&gt;=5,IF('YEAR 1'!H4&gt;"",'YEAR 1'!H4,""),"")</f>
        <v>John Doe</v>
      </c>
      <c r="I4" s="373"/>
      <c r="J4" s="373"/>
      <c r="K4" s="376"/>
      <c r="L4" s="377"/>
      <c r="M4" s="312"/>
      <c r="N4" s="313"/>
      <c r="O4" s="313"/>
      <c r="P4" s="313"/>
      <c r="Q4" s="313"/>
      <c r="R4" s="313"/>
      <c r="S4" s="313"/>
      <c r="T4" s="230"/>
      <c r="U4" s="250"/>
      <c r="V4" s="253"/>
      <c r="W4" s="191"/>
    </row>
    <row r="5" spans="2:20" ht="11.25" customHeight="1">
      <c r="B5" s="98"/>
      <c r="D5" s="98"/>
      <c r="E5" s="98"/>
      <c r="F5" s="100"/>
      <c r="G5" s="98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99"/>
    </row>
    <row r="6" spans="2:23" ht="15.75" customHeight="1">
      <c r="B6" s="98"/>
      <c r="C6" s="308" t="s">
        <v>60</v>
      </c>
      <c r="D6" s="308"/>
      <c r="E6" s="203"/>
      <c r="F6" s="387">
        <f>IF('YEAR 1'!$U$4&gt;=5,IF('YEAR 1'!F6&gt;"",'YEAR 1'!F6,""),"")</f>
      </c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9"/>
      <c r="V6" s="32"/>
      <c r="W6" s="52"/>
    </row>
    <row r="7" spans="1:19" ht="15.75" customHeight="1" thickBot="1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"/>
      <c r="S7" s="2"/>
    </row>
    <row r="8" spans="2:24" s="159" customFormat="1" ht="24" customHeight="1" thickBot="1">
      <c r="B8" s="160"/>
      <c r="C8" s="161" t="s">
        <v>68</v>
      </c>
      <c r="D8" s="161" t="s">
        <v>4</v>
      </c>
      <c r="E8" s="162"/>
      <c r="F8" s="161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299"/>
      <c r="V8" s="300"/>
      <c r="W8" s="164"/>
      <c r="X8" s="165"/>
    </row>
    <row r="9" spans="2:24" s="5" customFormat="1" ht="5.25" customHeight="1">
      <c r="B9" s="29"/>
      <c r="C9" s="30"/>
      <c r="D9" s="30"/>
      <c r="E9" s="30"/>
      <c r="F9" s="30"/>
      <c r="G9" s="3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3"/>
      <c r="V9" s="37"/>
      <c r="W9" s="34"/>
      <c r="X9" s="7"/>
    </row>
    <row r="10" spans="2:23" s="5" customFormat="1" ht="26.25" customHeight="1">
      <c r="B10" s="29"/>
      <c r="C10" s="30"/>
      <c r="D10" s="392"/>
      <c r="E10" s="393"/>
      <c r="F10" s="393"/>
      <c r="G10" s="393"/>
      <c r="H10" s="393"/>
      <c r="I10" s="393"/>
      <c r="J10" s="393"/>
      <c r="K10" s="393"/>
      <c r="L10" s="393"/>
      <c r="M10" s="393"/>
      <c r="N10" s="85"/>
      <c r="O10" s="394"/>
      <c r="P10" s="394"/>
      <c r="Q10" s="394"/>
      <c r="R10" s="394"/>
      <c r="S10" s="394"/>
      <c r="T10" s="86"/>
      <c r="U10" s="258"/>
      <c r="V10" s="7"/>
      <c r="W10" s="6"/>
    </row>
    <row r="11" spans="2:24" s="5" customFormat="1" ht="11.25" customHeight="1">
      <c r="B11" s="29"/>
      <c r="C11" s="30"/>
      <c r="D11" s="83"/>
      <c r="E11" s="83"/>
      <c r="F11" s="83"/>
      <c r="G11" s="83"/>
      <c r="H11" s="84"/>
      <c r="I11" s="85"/>
      <c r="J11" s="85"/>
      <c r="K11" s="85"/>
      <c r="L11" s="85"/>
      <c r="M11" s="396" t="s">
        <v>145</v>
      </c>
      <c r="N11" s="85"/>
      <c r="O11" s="396" t="s">
        <v>146</v>
      </c>
      <c r="P11" s="85"/>
      <c r="Q11" s="396" t="s">
        <v>147</v>
      </c>
      <c r="R11" s="86"/>
      <c r="S11" s="87"/>
      <c r="T11" s="88"/>
      <c r="U11" s="87"/>
      <c r="V11" s="37"/>
      <c r="W11" s="34"/>
      <c r="X11" s="7"/>
    </row>
    <row r="12" spans="2:24" s="5" customFormat="1" ht="14.25" customHeight="1">
      <c r="B12" s="29"/>
      <c r="C12" s="30"/>
      <c r="D12" s="30"/>
      <c r="E12" s="30"/>
      <c r="F12" s="30"/>
      <c r="G12" s="30"/>
      <c r="H12" s="8"/>
      <c r="I12" s="8"/>
      <c r="J12" s="8"/>
      <c r="K12" s="8"/>
      <c r="L12" s="8"/>
      <c r="M12" s="363"/>
      <c r="N12" s="8"/>
      <c r="O12" s="363"/>
      <c r="P12" s="22"/>
      <c r="Q12" s="363"/>
      <c r="R12" s="8"/>
      <c r="S12" s="350"/>
      <c r="T12" s="350"/>
      <c r="U12" s="306" t="s">
        <v>149</v>
      </c>
      <c r="V12" s="37"/>
      <c r="W12" s="34"/>
      <c r="X12" s="7"/>
    </row>
    <row r="13" spans="2:23" s="5" customFormat="1" ht="13.5" customHeight="1" thickBot="1">
      <c r="B13" s="6"/>
      <c r="C13" s="8"/>
      <c r="D13" s="342" t="s">
        <v>0</v>
      </c>
      <c r="E13" s="342"/>
      <c r="F13" s="342"/>
      <c r="G13" s="9"/>
      <c r="H13" s="8" t="s">
        <v>126</v>
      </c>
      <c r="I13" s="10"/>
      <c r="J13" s="10"/>
      <c r="K13" s="10" t="s">
        <v>19</v>
      </c>
      <c r="L13" s="10"/>
      <c r="M13" s="364"/>
      <c r="N13" s="10"/>
      <c r="O13" s="364"/>
      <c r="P13" s="8"/>
      <c r="Q13" s="364"/>
      <c r="R13" s="10"/>
      <c r="S13" s="10" t="s">
        <v>168</v>
      </c>
      <c r="T13" s="19"/>
      <c r="U13" s="307"/>
      <c r="V13" s="71"/>
      <c r="W13" s="52"/>
    </row>
    <row r="14" spans="2:22" ht="24" customHeight="1" thickBot="1" thickTop="1">
      <c r="B14" s="11"/>
      <c r="C14" s="12" t="s">
        <v>9</v>
      </c>
      <c r="D14" s="372" t="str">
        <f>IF('YEAR 1'!$U$4&gt;=5,IF('YEAR 1'!D16&gt;"",'YEAR 1'!D16,""),"")</f>
        <v>John Doe</v>
      </c>
      <c r="E14" s="373"/>
      <c r="F14" s="374"/>
      <c r="G14" s="226"/>
      <c r="H14" s="372" t="str">
        <f>IF('YEAR 1'!$U$4&gt;=5,IF('YEAR 1'!H16&gt;"",'YEAR 1'!H16,""),"")</f>
        <v>Principal Investigator</v>
      </c>
      <c r="I14" s="374"/>
      <c r="J14" s="24"/>
      <c r="K14" s="90">
        <f>IF('YEAR 1'!$U$4&gt;=5,('YEAR 4'!K14*'YEAR 4'!$U$10)+'YEAR 4'!K14,0)</f>
        <v>10327.485238559999</v>
      </c>
      <c r="L14" s="24"/>
      <c r="M14" s="91">
        <v>0</v>
      </c>
      <c r="N14" s="38"/>
      <c r="O14" s="91">
        <f>IF('YEAR 1'!$U$4&gt;=5,'YEAR 4'!O14,0)</f>
        <v>0</v>
      </c>
      <c r="P14" s="39"/>
      <c r="Q14" s="91">
        <f>IF('YEAR 1'!$U$4&gt;=5,'YEAR 4'!Q14,0)</f>
        <v>2</v>
      </c>
      <c r="R14" s="24"/>
      <c r="S14" s="90">
        <f>K14*(M14+O14+Q14)</f>
        <v>20654.970477119998</v>
      </c>
      <c r="T14" s="24"/>
      <c r="U14" s="251">
        <f>'YEAR 4'!U14+S14</f>
        <v>99303.49433312</v>
      </c>
      <c r="V14" s="72"/>
    </row>
    <row r="15" spans="2:22" ht="4.5" customHeight="1" thickBot="1" thickTop="1">
      <c r="B15" s="25"/>
      <c r="C15" s="26"/>
      <c r="D15" s="227"/>
      <c r="E15" s="227"/>
      <c r="F15" s="227"/>
      <c r="G15" s="228"/>
      <c r="H15" s="227"/>
      <c r="I15" s="227"/>
      <c r="J15" s="24"/>
      <c r="K15" s="27"/>
      <c r="L15" s="24"/>
      <c r="M15" s="40"/>
      <c r="N15" s="38"/>
      <c r="O15" s="40"/>
      <c r="P15" s="38"/>
      <c r="Q15" s="38"/>
      <c r="R15" s="24"/>
      <c r="S15" s="24"/>
      <c r="T15" s="24"/>
      <c r="U15" s="191"/>
      <c r="V15" s="72"/>
    </row>
    <row r="16" spans="2:22" ht="24" customHeight="1" thickBot="1" thickTop="1">
      <c r="B16" s="11"/>
      <c r="C16" s="12" t="s">
        <v>10</v>
      </c>
      <c r="D16" s="372" t="str">
        <f>IF('YEAR 1'!$U$4&gt;=5,IF('YEAR 1'!D18&gt;"",'YEAR 1'!D18,""),"")</f>
        <v>James Brown</v>
      </c>
      <c r="E16" s="373"/>
      <c r="F16" s="374"/>
      <c r="G16" s="226"/>
      <c r="H16" s="372" t="str">
        <f>IF('YEAR 1'!$U$4&gt;=5,IF('YEAR 1'!H18&gt;"",'YEAR 1'!H18,""),"")</f>
        <v>Co-Principle Investigator</v>
      </c>
      <c r="I16" s="374"/>
      <c r="J16" s="24"/>
      <c r="K16" s="90">
        <f>IF('YEAR 1'!$U$4&gt;=5,('YEAR 4'!K16*'YEAR 4'!$U$10)+'YEAR 4'!K16,0)</f>
        <v>10932.564816</v>
      </c>
      <c r="L16" s="24"/>
      <c r="M16" s="91">
        <f>IF('YEAR 1'!$U$4&gt;=5,'YEAR 4'!M16,0)</f>
        <v>0</v>
      </c>
      <c r="N16" s="38"/>
      <c r="O16" s="91">
        <f>IF('YEAR 1'!$U$4&gt;=5,'YEAR 4'!O16,0)</f>
        <v>0</v>
      </c>
      <c r="P16" s="41"/>
      <c r="Q16" s="91">
        <f>IF('YEAR 1'!$U$4&gt;=5,'YEAR 4'!Q16,0)</f>
        <v>1</v>
      </c>
      <c r="R16" s="24"/>
      <c r="S16" s="90">
        <f>K16*(M16+O16+Q16)</f>
        <v>10932.564816</v>
      </c>
      <c r="T16" s="24"/>
      <c r="U16" s="251">
        <f>'YEAR 4'!U16+S16</f>
        <v>52560.805616</v>
      </c>
      <c r="V16" s="72"/>
    </row>
    <row r="17" spans="2:22" ht="4.5" customHeight="1" thickBot="1" thickTop="1">
      <c r="B17" s="25"/>
      <c r="C17" s="26"/>
      <c r="D17" s="227"/>
      <c r="E17" s="227"/>
      <c r="F17" s="227"/>
      <c r="G17" s="228"/>
      <c r="H17" s="227"/>
      <c r="I17" s="227"/>
      <c r="J17" s="24"/>
      <c r="K17" s="27"/>
      <c r="L17" s="24"/>
      <c r="M17" s="42"/>
      <c r="N17" s="38"/>
      <c r="O17" s="40"/>
      <c r="P17" s="38"/>
      <c r="Q17" s="38"/>
      <c r="R17" s="24"/>
      <c r="S17" s="24"/>
      <c r="T17" s="24"/>
      <c r="U17" s="191"/>
      <c r="V17" s="72"/>
    </row>
    <row r="18" spans="2:22" ht="24" customHeight="1" thickBot="1" thickTop="1">
      <c r="B18" s="11"/>
      <c r="C18" s="12" t="s">
        <v>11</v>
      </c>
      <c r="D18" s="372" t="str">
        <f>IF('YEAR 1'!$U$4&gt;=5,IF('YEAR 1'!D20&gt;"",'YEAR 1'!D20,""),"")</f>
        <v>Linda Stone</v>
      </c>
      <c r="E18" s="373"/>
      <c r="F18" s="374"/>
      <c r="G18" s="226"/>
      <c r="H18" s="372" t="str">
        <f>IF('YEAR 1'!$U$4&gt;=5,IF('YEAR 1'!H20&gt;"",'YEAR 1'!H20,""),"")</f>
        <v>C0_Principle Investigator</v>
      </c>
      <c r="I18" s="374"/>
      <c r="J18" s="24"/>
      <c r="K18" s="90">
        <f>IF('YEAR 1'!$U$4&gt;=5,('YEAR 4'!K18*'YEAR 4'!$U$10)+'YEAR 4'!K18,0)</f>
        <v>12447.96984</v>
      </c>
      <c r="L18" s="24"/>
      <c r="M18" s="91">
        <f>IF('YEAR 1'!$U$4&gt;=5,'YEAR 4'!M18,0)</f>
        <v>0</v>
      </c>
      <c r="N18" s="38"/>
      <c r="O18" s="91">
        <f>IF('YEAR 1'!$U$4&gt;=5,'YEAR 4'!O18,0)</f>
        <v>0</v>
      </c>
      <c r="P18" s="41"/>
      <c r="Q18" s="91">
        <f>IF('YEAR 1'!$U$4&gt;=5,'YEAR 4'!Q18,0)</f>
        <v>1</v>
      </c>
      <c r="R18" s="24"/>
      <c r="S18" s="90">
        <f>K18*(M18+O18+Q18)</f>
        <v>12447.96984</v>
      </c>
      <c r="T18" s="24"/>
      <c r="U18" s="251">
        <f>'YEAR 4'!U18+S18</f>
        <v>59846.461839999996</v>
      </c>
      <c r="V18" s="72"/>
    </row>
    <row r="19" spans="2:22" ht="4.5" customHeight="1" thickBot="1" thickTop="1">
      <c r="B19" s="25"/>
      <c r="C19" s="26"/>
      <c r="D19" s="227"/>
      <c r="E19" s="227"/>
      <c r="F19" s="227"/>
      <c r="G19" s="228"/>
      <c r="H19" s="227"/>
      <c r="I19" s="227"/>
      <c r="J19" s="24"/>
      <c r="K19" s="27"/>
      <c r="L19" s="24"/>
      <c r="M19" s="40"/>
      <c r="N19" s="38"/>
      <c r="O19" s="40"/>
      <c r="P19" s="38"/>
      <c r="Q19" s="38"/>
      <c r="R19" s="24"/>
      <c r="S19" s="24"/>
      <c r="T19" s="24"/>
      <c r="U19" s="191"/>
      <c r="V19" s="72"/>
    </row>
    <row r="20" spans="2:22" ht="24" customHeight="1" thickBot="1" thickTop="1">
      <c r="B20" s="11"/>
      <c r="C20" s="12" t="s">
        <v>12</v>
      </c>
      <c r="D20" s="372" t="str">
        <f>IF('YEAR 1'!$U$4&gt;=5,IF('YEAR 1'!D22&gt;"",'YEAR 1'!D22,""),"")</f>
        <v>Sherry Carter</v>
      </c>
      <c r="E20" s="373"/>
      <c r="F20" s="374"/>
      <c r="G20" s="226"/>
      <c r="H20" s="372" t="str">
        <f>IF('YEAR 1'!$U$4&gt;=5,IF('YEAR 1'!H22&gt;"",'YEAR 1'!H22,""),"")</f>
        <v>Key Investigator</v>
      </c>
      <c r="I20" s="374"/>
      <c r="J20" s="24"/>
      <c r="K20" s="90">
        <f>IF('YEAR 1'!$U$4&gt;=5,('YEAR 4'!K20*'YEAR 4'!$U$10)+'YEAR 4'!K20,0)</f>
        <v>9366.285480479999</v>
      </c>
      <c r="L20" s="24"/>
      <c r="M20" s="91">
        <f>IF('YEAR 1'!$U$4&gt;=5,'YEAR 4'!M20,0)</f>
        <v>0</v>
      </c>
      <c r="N20" s="38"/>
      <c r="O20" s="91">
        <f>IF('YEAR 1'!$U$4&gt;=5,'YEAR 4'!O20,0)</f>
        <v>0</v>
      </c>
      <c r="P20" s="38"/>
      <c r="Q20" s="91">
        <f>IF('YEAR 1'!$U$4&gt;=5,'YEAR 4'!Q20,0)</f>
        <v>0.5</v>
      </c>
      <c r="R20" s="24"/>
      <c r="S20" s="90">
        <f>K20*(M20+O20+Q20)</f>
        <v>4683.1427402399995</v>
      </c>
      <c r="T20" s="24"/>
      <c r="U20" s="251">
        <f>'YEAR 4'!U20+S20</f>
        <v>22515.27975224</v>
      </c>
      <c r="V20" s="72"/>
    </row>
    <row r="21" spans="2:22" ht="4.5" customHeight="1" thickBot="1" thickTop="1">
      <c r="B21" s="25"/>
      <c r="C21" s="26"/>
      <c r="D21" s="227"/>
      <c r="E21" s="227"/>
      <c r="F21" s="227"/>
      <c r="G21" s="228"/>
      <c r="H21" s="227"/>
      <c r="I21" s="227"/>
      <c r="J21" s="24"/>
      <c r="K21" s="27"/>
      <c r="L21" s="24"/>
      <c r="M21" s="40"/>
      <c r="N21" s="38"/>
      <c r="O21" s="40"/>
      <c r="P21" s="38"/>
      <c r="Q21" s="38"/>
      <c r="R21" s="24"/>
      <c r="S21" s="24"/>
      <c r="T21" s="24"/>
      <c r="U21" s="191"/>
      <c r="V21" s="72"/>
    </row>
    <row r="22" spans="2:22" ht="24" customHeight="1" thickBot="1" thickTop="1">
      <c r="B22" s="11"/>
      <c r="C22" s="12" t="s">
        <v>13</v>
      </c>
      <c r="D22" s="372" t="str">
        <f>IF('YEAR 1'!$U$4&gt;=5,IF('YEAR 1'!D24&gt;"",'YEAR 1'!D24,""),"")</f>
        <v>Jacob Allen</v>
      </c>
      <c r="E22" s="373"/>
      <c r="F22" s="374"/>
      <c r="G22" s="226"/>
      <c r="H22" s="372" t="str">
        <f>IF('YEAR 1'!$U$4&gt;=5,IF('YEAR 1'!H24&gt;"",'YEAR 1'!H24,""),"")</f>
        <v>Key Investigator</v>
      </c>
      <c r="I22" s="374"/>
      <c r="J22" s="24"/>
      <c r="K22" s="90">
        <f>IF('YEAR 1'!$U$4&gt;=5,('YEAR 4'!K22*'YEAR 4'!$U$10)+'YEAR 4'!K22,0)</f>
        <v>10553.71356</v>
      </c>
      <c r="L22" s="24"/>
      <c r="M22" s="91">
        <f>IF('YEAR 1'!$U$4&gt;=5,'YEAR 4'!M22,0)</f>
        <v>0</v>
      </c>
      <c r="N22" s="38"/>
      <c r="O22" s="91">
        <f>IF('YEAR 1'!$U$4&gt;=5,'YEAR 4'!O22,0)</f>
        <v>0</v>
      </c>
      <c r="P22" s="41"/>
      <c r="Q22" s="91">
        <f>IF('YEAR 1'!$U$4&gt;=5,'YEAR 4'!Q22,0)</f>
        <v>0.5</v>
      </c>
      <c r="R22" s="24"/>
      <c r="S22" s="90">
        <f>K22*(M22+O22+Q22)</f>
        <v>5276.85678</v>
      </c>
      <c r="T22" s="24"/>
      <c r="U22" s="251">
        <f>'YEAR 4'!U22+S22</f>
        <v>25369.695780000002</v>
      </c>
      <c r="V22" s="72"/>
    </row>
    <row r="23" spans="2:22" ht="4.5" customHeight="1" thickBot="1" thickTop="1">
      <c r="B23" s="25"/>
      <c r="C23" s="26"/>
      <c r="D23" s="227"/>
      <c r="E23" s="227"/>
      <c r="F23" s="227"/>
      <c r="G23" s="228"/>
      <c r="H23" s="227"/>
      <c r="I23" s="227"/>
      <c r="J23" s="24"/>
      <c r="K23" s="27"/>
      <c r="L23" s="24"/>
      <c r="M23" s="43"/>
      <c r="N23" s="38"/>
      <c r="O23" s="40"/>
      <c r="P23" s="38"/>
      <c r="Q23" s="38"/>
      <c r="R23" s="24"/>
      <c r="S23" s="24"/>
      <c r="T23" s="24"/>
      <c r="U23" s="191"/>
      <c r="V23" s="72"/>
    </row>
    <row r="24" spans="2:22" ht="24" customHeight="1" thickBot="1" thickTop="1">
      <c r="B24" s="11"/>
      <c r="C24" s="12" t="s">
        <v>14</v>
      </c>
      <c r="D24" s="372">
        <f>IF('YEAR 1'!$U$4&gt;=5,IF('YEAR 1'!D26&gt;"",'YEAR 1'!D26,""),"")</f>
      </c>
      <c r="E24" s="373"/>
      <c r="F24" s="374"/>
      <c r="G24" s="226"/>
      <c r="H24" s="372">
        <f>IF('YEAR 1'!$U$4&gt;=5,IF('YEAR 1'!H26&gt;"",'YEAR 1'!H26,""),"")</f>
      </c>
      <c r="I24" s="374"/>
      <c r="J24" s="24"/>
      <c r="K24" s="90">
        <f>IF('YEAR 1'!$U$4&gt;=5,('YEAR 4'!K24*'YEAR 4'!$U$10)+'YEAR 4'!K24,0)</f>
        <v>0</v>
      </c>
      <c r="L24" s="24"/>
      <c r="M24" s="91">
        <f>IF('YEAR 1'!$U$4&gt;=5,'YEAR 4'!M24,0)</f>
        <v>0</v>
      </c>
      <c r="N24" s="38"/>
      <c r="O24" s="91">
        <f>IF('YEAR 1'!$U$4&gt;=5,'YEAR 4'!O24,0)</f>
        <v>0</v>
      </c>
      <c r="P24" s="41"/>
      <c r="Q24" s="91">
        <f>IF('YEAR 1'!$U$4&gt;=5,'YEAR 4'!Q24,0)</f>
        <v>0</v>
      </c>
      <c r="R24" s="24"/>
      <c r="S24" s="90">
        <f>K24*(M24+O24+Q24)</f>
        <v>0</v>
      </c>
      <c r="T24" s="24"/>
      <c r="U24" s="251">
        <f>'YEAR 4'!U24+S24</f>
        <v>0</v>
      </c>
      <c r="V24" s="72"/>
    </row>
    <row r="25" spans="2:22" ht="4.5" customHeight="1" thickBot="1" thickTop="1">
      <c r="B25" s="25"/>
      <c r="C25" s="26"/>
      <c r="D25" s="227"/>
      <c r="E25" s="227"/>
      <c r="F25" s="227"/>
      <c r="G25" s="228"/>
      <c r="H25" s="227"/>
      <c r="I25" s="227"/>
      <c r="J25" s="24"/>
      <c r="K25" s="27"/>
      <c r="L25" s="24"/>
      <c r="M25" s="40"/>
      <c r="N25" s="38"/>
      <c r="O25" s="40"/>
      <c r="P25" s="38"/>
      <c r="Q25" s="38"/>
      <c r="R25" s="24"/>
      <c r="S25" s="24"/>
      <c r="T25" s="24"/>
      <c r="U25" s="191"/>
      <c r="V25" s="72"/>
    </row>
    <row r="26" spans="2:22" ht="24" customHeight="1" thickBot="1" thickTop="1">
      <c r="B26" s="11"/>
      <c r="C26" s="12" t="s">
        <v>15</v>
      </c>
      <c r="D26" s="372">
        <f>IF('YEAR 1'!$U$4&gt;=5,IF('YEAR 1'!D28&gt;"",'YEAR 1'!D28,""),"")</f>
      </c>
      <c r="E26" s="373"/>
      <c r="F26" s="374"/>
      <c r="G26" s="226"/>
      <c r="H26" s="372">
        <f>IF('YEAR 1'!$U$4&gt;=5,IF('YEAR 1'!H28&gt;"",'YEAR 1'!H28,""),"")</f>
      </c>
      <c r="I26" s="374"/>
      <c r="J26" s="24"/>
      <c r="K26" s="90">
        <f>IF('YEAR 1'!$U$4&gt;=5,('YEAR 4'!K26*'YEAR 4'!$U$10)+'YEAR 4'!K26,0)</f>
        <v>0</v>
      </c>
      <c r="L26" s="24"/>
      <c r="M26" s="91">
        <f>IF('YEAR 1'!$U$4&gt;=5,'YEAR 4'!M26,0)</f>
        <v>0</v>
      </c>
      <c r="N26" s="38"/>
      <c r="O26" s="91">
        <f>IF('YEAR 1'!$U$4&gt;=5,'YEAR 4'!O26,0)</f>
        <v>0</v>
      </c>
      <c r="P26" s="38"/>
      <c r="Q26" s="91">
        <f>IF('YEAR 1'!$U$4&gt;=5,'YEAR 4'!Q26,0)</f>
        <v>0</v>
      </c>
      <c r="R26" s="24"/>
      <c r="S26" s="90">
        <f>K26*(M26+O26+Q26)</f>
        <v>0</v>
      </c>
      <c r="T26" s="24"/>
      <c r="U26" s="251">
        <f>'YEAR 4'!U26+S26</f>
        <v>0</v>
      </c>
      <c r="V26" s="72"/>
    </row>
    <row r="27" spans="2:22" ht="4.5" customHeight="1" thickBot="1" thickTop="1">
      <c r="B27" s="25"/>
      <c r="C27" s="26"/>
      <c r="D27" s="227"/>
      <c r="E27" s="227"/>
      <c r="F27" s="227"/>
      <c r="G27" s="228"/>
      <c r="H27" s="227"/>
      <c r="I27" s="227"/>
      <c r="J27" s="24"/>
      <c r="K27" s="27"/>
      <c r="L27" s="24"/>
      <c r="M27" s="40"/>
      <c r="N27" s="38"/>
      <c r="O27" s="40"/>
      <c r="P27" s="38"/>
      <c r="Q27" s="38"/>
      <c r="R27" s="24"/>
      <c r="S27" s="24"/>
      <c r="T27" s="24"/>
      <c r="U27" s="191"/>
      <c r="V27" s="72"/>
    </row>
    <row r="28" spans="2:22" ht="24" customHeight="1" thickBot="1" thickTop="1">
      <c r="B28" s="11"/>
      <c r="C28" s="12" t="s">
        <v>16</v>
      </c>
      <c r="D28" s="372">
        <f>IF('YEAR 1'!$U$4&gt;=5,IF('YEAR 1'!D30&gt;"",'YEAR 1'!D30,""),"")</f>
      </c>
      <c r="E28" s="373"/>
      <c r="F28" s="374"/>
      <c r="G28" s="226"/>
      <c r="H28" s="372">
        <f>IF('YEAR 1'!$U$4&gt;=5,IF('YEAR 1'!H30&gt;"",'YEAR 1'!H30,""),"")</f>
      </c>
      <c r="I28" s="374"/>
      <c r="J28" s="24"/>
      <c r="K28" s="90">
        <f>IF('YEAR 1'!$U$4&gt;=5,('YEAR 4'!K28*'YEAR 4'!$U$10)+'YEAR 4'!K28,0)</f>
        <v>0</v>
      </c>
      <c r="L28" s="24"/>
      <c r="M28" s="91">
        <f>IF('YEAR 1'!$U$4&gt;=5,'YEAR 4'!M28,0)</f>
        <v>0</v>
      </c>
      <c r="N28" s="38"/>
      <c r="O28" s="91">
        <f>IF('YEAR 1'!$U$4&gt;=5,'YEAR 4'!O28,0)</f>
        <v>0</v>
      </c>
      <c r="P28" s="38"/>
      <c r="Q28" s="91">
        <f>IF('YEAR 1'!$U$4&gt;=5,'YEAR 4'!Q28,0)</f>
        <v>0</v>
      </c>
      <c r="R28" s="24"/>
      <c r="S28" s="90">
        <f>K28*(M28+O28+Q28)</f>
        <v>0</v>
      </c>
      <c r="T28" s="24"/>
      <c r="U28" s="251">
        <f>'YEAR 4'!U28+S28</f>
        <v>0</v>
      </c>
      <c r="V28" s="72"/>
    </row>
    <row r="29" spans="2:22" ht="4.5" customHeight="1" thickBot="1" thickTop="1">
      <c r="B29" s="25"/>
      <c r="C29" s="26"/>
      <c r="D29" s="227"/>
      <c r="E29" s="227"/>
      <c r="F29" s="227"/>
      <c r="G29" s="228"/>
      <c r="H29" s="227"/>
      <c r="I29" s="227"/>
      <c r="J29" s="24"/>
      <c r="K29" s="27"/>
      <c r="L29" s="24"/>
      <c r="M29" s="40"/>
      <c r="N29" s="38"/>
      <c r="O29" s="40"/>
      <c r="P29" s="38"/>
      <c r="Q29" s="38"/>
      <c r="R29" s="24"/>
      <c r="S29" s="24"/>
      <c r="T29" s="24"/>
      <c r="U29" s="191"/>
      <c r="V29" s="72"/>
    </row>
    <row r="30" spans="2:22" ht="24" customHeight="1" thickBot="1" thickTop="1">
      <c r="B30" s="11"/>
      <c r="C30" s="12" t="s">
        <v>17</v>
      </c>
      <c r="D30" s="372">
        <f>IF('YEAR 1'!$U$4&gt;=5,IF('YEAR 1'!D32&gt;"",'YEAR 1'!D32,""),"")</f>
      </c>
      <c r="E30" s="373"/>
      <c r="F30" s="374"/>
      <c r="G30" s="226"/>
      <c r="H30" s="372">
        <f>IF('YEAR 1'!$U$4&gt;=5,IF('YEAR 1'!H32&gt;"",'YEAR 1'!H32,""),"")</f>
      </c>
      <c r="I30" s="374"/>
      <c r="J30" s="24"/>
      <c r="K30" s="90">
        <f>IF('YEAR 1'!$U$4&gt;=5,('YEAR 4'!K30*'YEAR 4'!$U$10)+'YEAR 4'!K30,0)</f>
        <v>0</v>
      </c>
      <c r="L30" s="24"/>
      <c r="M30" s="91">
        <f>IF('YEAR 1'!$U$4&gt;=5,'YEAR 4'!M30,0)</f>
        <v>0</v>
      </c>
      <c r="N30" s="38"/>
      <c r="O30" s="91">
        <f>IF('YEAR 1'!$U$4&gt;=5,'YEAR 4'!O30,0)</f>
        <v>0</v>
      </c>
      <c r="P30" s="41"/>
      <c r="Q30" s="91">
        <f>IF('YEAR 1'!$U$4&gt;=5,'YEAR 4'!Q30,0)</f>
        <v>0</v>
      </c>
      <c r="R30" s="24"/>
      <c r="S30" s="90">
        <f>K30*(M30+O30+Q30)</f>
        <v>0</v>
      </c>
      <c r="T30" s="24"/>
      <c r="U30" s="251">
        <f>'YEAR 4'!U30+S30</f>
        <v>0</v>
      </c>
      <c r="V30" s="72"/>
    </row>
    <row r="31" spans="2:22" ht="4.5" customHeight="1" thickBot="1" thickTop="1">
      <c r="B31" s="25"/>
      <c r="C31" s="26"/>
      <c r="D31" s="193"/>
      <c r="E31" s="193"/>
      <c r="F31" s="193"/>
      <c r="G31" s="24"/>
      <c r="H31" s="193"/>
      <c r="I31" s="193"/>
      <c r="J31" s="24"/>
      <c r="K31" s="193"/>
      <c r="L31" s="24"/>
      <c r="M31" s="194"/>
      <c r="N31" s="38"/>
      <c r="O31" s="194"/>
      <c r="P31" s="38"/>
      <c r="Q31" s="38"/>
      <c r="R31" s="24"/>
      <c r="S31" s="24"/>
      <c r="T31" s="24"/>
      <c r="U31" s="191"/>
      <c r="V31" s="72"/>
    </row>
    <row r="32" spans="2:22" ht="27.75" customHeight="1" thickBot="1" thickTop="1">
      <c r="B32" s="11"/>
      <c r="C32" s="12" t="s">
        <v>18</v>
      </c>
      <c r="D32" s="261">
        <f>IF('YEAR 1'!$U$4&gt;=5,'YEAR 4'!D32,0)</f>
        <v>0</v>
      </c>
      <c r="E32" s="212"/>
      <c r="F32" s="303" t="s">
        <v>156</v>
      </c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5"/>
      <c r="R32" s="24"/>
      <c r="S32" s="90">
        <f>IF('YEAR 1'!$U$4&gt;=5,('YEAR 4'!S32*'YEAR 4'!$U$10)+'YEAR 4'!S32,0)</f>
        <v>0</v>
      </c>
      <c r="T32" s="24"/>
      <c r="U32" s="251">
        <f>'YEAR 4'!U32+S32</f>
        <v>0</v>
      </c>
      <c r="V32" s="72"/>
    </row>
    <row r="33" spans="2:24" ht="21.75" customHeight="1" thickBot="1">
      <c r="B33" s="14"/>
      <c r="C33" s="15"/>
      <c r="D33" s="295" t="s">
        <v>57</v>
      </c>
      <c r="E33" s="295"/>
      <c r="F33" s="295"/>
      <c r="G33" s="296"/>
      <c r="H33" s="296"/>
      <c r="I33" s="4"/>
      <c r="J33" s="4"/>
      <c r="K33" s="4"/>
      <c r="L33" s="4"/>
      <c r="M33" s="44">
        <f>SUM(M14:M32)</f>
        <v>0</v>
      </c>
      <c r="N33" s="44"/>
      <c r="O33" s="44">
        <f>SUM(O14:O32)</f>
        <v>0</v>
      </c>
      <c r="P33" s="44"/>
      <c r="Q33" s="44">
        <f>SUM(Q14:Q32)</f>
        <v>5</v>
      </c>
      <c r="R33" s="44">
        <f>SUM(R14:R32)</f>
        <v>0</v>
      </c>
      <c r="S33" s="17">
        <f>SUM(S14:S32)</f>
        <v>53995.504653359996</v>
      </c>
      <c r="T33" s="17">
        <f>SUM(T14:T32)</f>
        <v>0</v>
      </c>
      <c r="U33" s="75">
        <f>SUM(U14:U32)</f>
        <v>259595.73732136</v>
      </c>
      <c r="V33" s="73"/>
      <c r="X33" s="3"/>
    </row>
    <row r="34" spans="1:20" ht="6" customHeight="1" thickBot="1">
      <c r="A34" s="3"/>
      <c r="B34" s="3"/>
      <c r="C34" s="3"/>
      <c r="D34" s="302"/>
      <c r="E34" s="302"/>
      <c r="F34" s="302"/>
      <c r="G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3" s="159" customFormat="1" ht="24" customHeight="1" thickBot="1">
      <c r="A35" s="166"/>
      <c r="B35" s="160"/>
      <c r="C35" s="167" t="s">
        <v>78</v>
      </c>
      <c r="D35" s="301" t="s">
        <v>105</v>
      </c>
      <c r="E35" s="301"/>
      <c r="F35" s="301"/>
      <c r="G35" s="301"/>
      <c r="H35" s="301"/>
      <c r="I35" s="301"/>
      <c r="J35" s="301"/>
      <c r="K35" s="301"/>
      <c r="L35" s="163"/>
      <c r="M35" s="163"/>
      <c r="N35" s="163"/>
      <c r="O35" s="163"/>
      <c r="P35" s="163"/>
      <c r="Q35" s="163"/>
      <c r="R35" s="163"/>
      <c r="S35" s="163"/>
      <c r="T35" s="163"/>
      <c r="U35" s="299"/>
      <c r="V35" s="300"/>
      <c r="W35" s="169"/>
    </row>
    <row r="36" spans="1:24" s="5" customFormat="1" ht="5.25" customHeight="1">
      <c r="A36" s="8"/>
      <c r="B36" s="29"/>
      <c r="C36" s="30"/>
      <c r="D36" s="30"/>
      <c r="E36" s="30"/>
      <c r="F36" s="30"/>
      <c r="G36" s="30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33"/>
      <c r="V36" s="37"/>
      <c r="W36" s="34"/>
      <c r="X36" s="7"/>
    </row>
    <row r="37" spans="1:24" s="5" customFormat="1" ht="26.25" customHeight="1">
      <c r="A37" s="8"/>
      <c r="B37" s="29"/>
      <c r="C37" s="30"/>
      <c r="D37" s="392"/>
      <c r="E37" s="393"/>
      <c r="F37" s="393"/>
      <c r="G37" s="393"/>
      <c r="H37" s="393"/>
      <c r="I37" s="393"/>
      <c r="J37" s="393"/>
      <c r="K37" s="393"/>
      <c r="L37" s="393"/>
      <c r="M37" s="393"/>
      <c r="N37" s="85"/>
      <c r="O37" s="394"/>
      <c r="P37" s="394"/>
      <c r="Q37" s="394"/>
      <c r="R37" s="394"/>
      <c r="S37" s="394"/>
      <c r="T37" s="86"/>
      <c r="U37" s="258"/>
      <c r="V37" s="7"/>
      <c r="W37" s="214"/>
      <c r="X37" s="7"/>
    </row>
    <row r="38" spans="1:24" s="5" customFormat="1" ht="14.25" customHeight="1">
      <c r="A38" s="8"/>
      <c r="B38" s="29"/>
      <c r="C38" s="30"/>
      <c r="D38" s="30"/>
      <c r="E38" s="30"/>
      <c r="F38" s="30"/>
      <c r="G38" s="30"/>
      <c r="H38" s="8"/>
      <c r="I38" s="8"/>
      <c r="J38" s="8"/>
      <c r="K38" s="8"/>
      <c r="L38" s="8"/>
      <c r="M38" s="22"/>
      <c r="N38" s="8"/>
      <c r="O38" s="22"/>
      <c r="P38" s="22"/>
      <c r="Q38" s="22"/>
      <c r="R38" s="8"/>
      <c r="S38" s="8"/>
      <c r="T38" s="8"/>
      <c r="U38" s="33"/>
      <c r="V38" s="37"/>
      <c r="W38" s="34"/>
      <c r="X38" s="7"/>
    </row>
    <row r="39" spans="1:23" s="5" customFormat="1" ht="10.5" customHeight="1">
      <c r="A39" s="8"/>
      <c r="B39" s="6"/>
      <c r="C39" s="8"/>
      <c r="D39" s="342"/>
      <c r="E39" s="342"/>
      <c r="F39" s="342"/>
      <c r="G39" s="9"/>
      <c r="H39" s="8"/>
      <c r="I39" s="10"/>
      <c r="J39" s="10"/>
      <c r="K39" s="10" t="s">
        <v>114</v>
      </c>
      <c r="L39" s="10"/>
      <c r="M39" s="10" t="s">
        <v>72</v>
      </c>
      <c r="N39" s="10"/>
      <c r="O39" s="10" t="s">
        <v>73</v>
      </c>
      <c r="P39" s="8"/>
      <c r="Q39" s="10" t="s">
        <v>130</v>
      </c>
      <c r="R39" s="10"/>
      <c r="S39" s="22"/>
      <c r="T39" s="22"/>
      <c r="U39" s="223" t="s">
        <v>150</v>
      </c>
      <c r="V39" s="71"/>
      <c r="W39" s="52"/>
    </row>
    <row r="40" spans="1:23" s="5" customFormat="1" ht="14.25" customHeight="1" thickBot="1">
      <c r="A40" s="8"/>
      <c r="B40" s="6"/>
      <c r="C40" s="330"/>
      <c r="D40" s="343"/>
      <c r="E40" s="96"/>
      <c r="F40" s="9" t="s">
        <v>8</v>
      </c>
      <c r="G40" s="16"/>
      <c r="H40" s="16"/>
      <c r="I40" s="10"/>
      <c r="J40" s="10"/>
      <c r="K40" s="10" t="s">
        <v>115</v>
      </c>
      <c r="L40" s="10"/>
      <c r="M40" s="10" t="s">
        <v>116</v>
      </c>
      <c r="N40" s="8"/>
      <c r="O40" s="10" t="s">
        <v>116</v>
      </c>
      <c r="P40" s="8"/>
      <c r="Q40" s="10" t="s">
        <v>116</v>
      </c>
      <c r="R40" s="10"/>
      <c r="S40" s="10" t="s">
        <v>168</v>
      </c>
      <c r="T40" s="10"/>
      <c r="U40" s="254" t="s">
        <v>49</v>
      </c>
      <c r="V40" s="71"/>
      <c r="W40" s="52"/>
    </row>
    <row r="41" spans="1:22" ht="24" customHeight="1" thickBot="1" thickTop="1">
      <c r="A41" s="3"/>
      <c r="B41" s="11"/>
      <c r="C41" s="50" t="s">
        <v>9</v>
      </c>
      <c r="D41" s="375" t="s">
        <v>5</v>
      </c>
      <c r="E41" s="375"/>
      <c r="F41" s="375"/>
      <c r="G41" s="47"/>
      <c r="H41" s="3"/>
      <c r="I41" s="48"/>
      <c r="J41" s="3"/>
      <c r="K41" s="90">
        <f>IF('YEAR 1'!$U$4&gt;=5,'YEAR 4'!K41,0)</f>
        <v>0</v>
      </c>
      <c r="L41" s="3"/>
      <c r="M41" s="90">
        <f>IF('YEAR 1'!$U$4&gt;=5,'YEAR 4'!M41,0)</f>
        <v>12</v>
      </c>
      <c r="N41" s="200"/>
      <c r="O41" s="90">
        <f>IF('YEAR 1'!$U$4&gt;=5,'YEAR 4'!O41,0)</f>
        <v>0</v>
      </c>
      <c r="P41" s="200"/>
      <c r="Q41" s="90">
        <f>IF('YEAR 1'!$U$4&gt;=5,'YEAR 4'!Q41,0)</f>
        <v>0</v>
      </c>
      <c r="R41" s="3"/>
      <c r="S41" s="90">
        <f>IF('YEAR 1'!$U$4&gt;=5,('YEAR 4'!S41*'YEAR 4'!$U$37)+'YEAR 4'!S41,0)</f>
        <v>49521.27132</v>
      </c>
      <c r="T41" s="3"/>
      <c r="U41" s="251">
        <f>'YEAR 4'!U41+S41</f>
        <v>238084.83732</v>
      </c>
      <c r="V41" s="72"/>
    </row>
    <row r="42" spans="1:22" ht="5.25" customHeight="1" thickBot="1" thickTop="1">
      <c r="A42" s="3"/>
      <c r="B42" s="11"/>
      <c r="C42" s="50"/>
      <c r="D42" s="46"/>
      <c r="E42" s="46"/>
      <c r="F42" s="47"/>
      <c r="G42" s="47"/>
      <c r="H42" s="47"/>
      <c r="I42" s="48"/>
      <c r="J42" s="3"/>
      <c r="K42" s="45"/>
      <c r="L42" s="3"/>
      <c r="M42" s="200"/>
      <c r="N42" s="200"/>
      <c r="O42" s="200"/>
      <c r="P42" s="200"/>
      <c r="Q42" s="200"/>
      <c r="R42" s="3"/>
      <c r="S42" s="3"/>
      <c r="T42" s="3"/>
      <c r="U42" s="191"/>
      <c r="V42" s="72"/>
    </row>
    <row r="43" spans="1:22" ht="24" customHeight="1" thickBot="1" thickTop="1">
      <c r="A43" s="3"/>
      <c r="B43" s="11"/>
      <c r="C43" s="50" t="s">
        <v>10</v>
      </c>
      <c r="D43" s="375" t="s">
        <v>140</v>
      </c>
      <c r="E43" s="375"/>
      <c r="F43" s="375"/>
      <c r="G43" s="331"/>
      <c r="H43" s="331"/>
      <c r="I43" s="48"/>
      <c r="J43" s="3"/>
      <c r="K43" s="90">
        <f>IF('YEAR 1'!$U$4&gt;=5,'YEAR 4'!K43,0)</f>
        <v>0</v>
      </c>
      <c r="L43" s="3"/>
      <c r="M43" s="90">
        <f>IF('YEAR 1'!$U$4&gt;=5,'YEAR 4'!M43,0)</f>
        <v>0</v>
      </c>
      <c r="N43" s="200"/>
      <c r="O43" s="90">
        <f>IF('YEAR 1'!$U$4&gt;=5,'YEAR 4'!O43,0)</f>
        <v>0</v>
      </c>
      <c r="P43" s="200"/>
      <c r="Q43" s="90">
        <f>IF('YEAR 1'!$U$4&gt;=5,'YEAR 4'!Q43,0)</f>
        <v>0</v>
      </c>
      <c r="R43" s="3"/>
      <c r="S43" s="90">
        <f>IF('YEAR 1'!$U$4&gt;=5,('YEAR 4'!S43*'YEAR 4'!$U$37)+'YEAR 4'!S43,0)</f>
        <v>0</v>
      </c>
      <c r="T43" s="3"/>
      <c r="U43" s="251">
        <f>'YEAR 4'!U43+S43</f>
        <v>0</v>
      </c>
      <c r="V43" s="72"/>
    </row>
    <row r="44" spans="1:22" ht="5.25" customHeight="1" thickBot="1" thickTop="1">
      <c r="A44" s="3"/>
      <c r="B44" s="11"/>
      <c r="C44" s="50"/>
      <c r="D44" s="46"/>
      <c r="E44" s="46"/>
      <c r="F44" s="47"/>
      <c r="G44" s="47"/>
      <c r="H44" s="47"/>
      <c r="I44" s="48"/>
      <c r="J44" s="3"/>
      <c r="K44" s="3"/>
      <c r="L44" s="3"/>
      <c r="M44" s="200"/>
      <c r="N44" s="200"/>
      <c r="O44" s="201"/>
      <c r="P44" s="200"/>
      <c r="Q44" s="200"/>
      <c r="R44" s="3"/>
      <c r="S44" s="3"/>
      <c r="T44" s="3"/>
      <c r="U44" s="191"/>
      <c r="V44" s="72"/>
    </row>
    <row r="45" spans="1:22" ht="24" customHeight="1" thickBot="1" thickTop="1">
      <c r="A45" s="3"/>
      <c r="B45" s="11"/>
      <c r="C45" s="50" t="s">
        <v>11</v>
      </c>
      <c r="D45" s="375" t="s">
        <v>141</v>
      </c>
      <c r="E45" s="375"/>
      <c r="F45" s="375"/>
      <c r="G45" s="331"/>
      <c r="H45" s="331"/>
      <c r="I45" s="48"/>
      <c r="J45" s="3"/>
      <c r="K45" s="90">
        <f>IF('YEAR 1'!$U$4&gt;=5,'YEAR 4'!K45,0)</f>
        <v>0</v>
      </c>
      <c r="L45" s="3"/>
      <c r="M45" s="90">
        <f>IF('YEAR 1'!$U$4&gt;=5,'YEAR 4'!M45,0)</f>
        <v>0</v>
      </c>
      <c r="N45" s="200"/>
      <c r="O45" s="90">
        <f>IF('YEAR 1'!$U$4&gt;=5,'YEAR 4'!O45,0)</f>
        <v>0</v>
      </c>
      <c r="P45" s="200"/>
      <c r="Q45" s="90">
        <f>IF('YEAR 1'!$U$4&gt;=5,'YEAR 4'!Q45,0)</f>
        <v>0</v>
      </c>
      <c r="R45" s="3"/>
      <c r="S45" s="90">
        <f>IF('YEAR 1'!$U$4&gt;=5,('YEAR 4'!S45*'YEAR 4'!$U$37)+'YEAR 4'!S45,0)</f>
        <v>0</v>
      </c>
      <c r="T45" s="3"/>
      <c r="U45" s="251">
        <f>'YEAR 4'!U45+S45</f>
        <v>0</v>
      </c>
      <c r="V45" s="72"/>
    </row>
    <row r="46" spans="1:22" ht="4.5" customHeight="1" thickTop="1">
      <c r="A46" s="3"/>
      <c r="B46" s="11"/>
      <c r="C46" s="50"/>
      <c r="D46" s="46"/>
      <c r="E46" s="46"/>
      <c r="F46" s="47"/>
      <c r="G46" s="47"/>
      <c r="H46" s="47"/>
      <c r="I46" s="4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91"/>
      <c r="V46" s="72"/>
    </row>
    <row r="47" spans="1:23" s="5" customFormat="1" ht="10.5" customHeight="1">
      <c r="A47" s="8"/>
      <c r="B47" s="6"/>
      <c r="C47" s="8"/>
      <c r="D47" s="342"/>
      <c r="E47" s="342"/>
      <c r="F47" s="342"/>
      <c r="G47" s="9"/>
      <c r="H47" s="8"/>
      <c r="I47" s="10"/>
      <c r="J47" s="10"/>
      <c r="K47" s="10" t="s">
        <v>161</v>
      </c>
      <c r="L47" s="10"/>
      <c r="M47" s="10" t="s">
        <v>21</v>
      </c>
      <c r="N47" s="10"/>
      <c r="O47" s="10" t="s">
        <v>21</v>
      </c>
      <c r="P47" s="8"/>
      <c r="Q47" s="10" t="s">
        <v>21</v>
      </c>
      <c r="R47" s="10"/>
      <c r="S47" s="350"/>
      <c r="T47" s="350"/>
      <c r="U47" s="211"/>
      <c r="V47" s="71"/>
      <c r="W47" s="52"/>
    </row>
    <row r="48" spans="1:23" s="5" customFormat="1" ht="27" customHeight="1" thickBot="1">
      <c r="A48" s="8"/>
      <c r="B48" s="6"/>
      <c r="C48" s="330" t="s">
        <v>8</v>
      </c>
      <c r="D48" s="343"/>
      <c r="E48" s="96"/>
      <c r="F48" s="9"/>
      <c r="G48" s="16"/>
      <c r="H48" s="10" t="s">
        <v>7</v>
      </c>
      <c r="I48" s="10"/>
      <c r="J48" s="10"/>
      <c r="K48" s="10" t="s">
        <v>40</v>
      </c>
      <c r="L48" s="10"/>
      <c r="M48" s="10" t="s">
        <v>41</v>
      </c>
      <c r="N48" s="8"/>
      <c r="O48" s="10" t="s">
        <v>42</v>
      </c>
      <c r="P48" s="8"/>
      <c r="Q48" s="10" t="s">
        <v>43</v>
      </c>
      <c r="R48" s="10"/>
      <c r="S48" s="10" t="s">
        <v>168</v>
      </c>
      <c r="T48" s="10"/>
      <c r="U48" s="254" t="s">
        <v>149</v>
      </c>
      <c r="V48" s="71"/>
      <c r="W48" s="52"/>
    </row>
    <row r="49" spans="1:22" ht="24" customHeight="1" thickBot="1" thickTop="1">
      <c r="A49" s="3"/>
      <c r="B49" s="11"/>
      <c r="C49" s="50" t="s">
        <v>12</v>
      </c>
      <c r="D49" s="322" t="s">
        <v>6</v>
      </c>
      <c r="E49" s="322"/>
      <c r="F49" s="322"/>
      <c r="G49" s="322"/>
      <c r="H49" s="90">
        <f>IF('YEAR 1'!$U$4&gt;=5,'YEAR 4'!H49,0)</f>
        <v>2</v>
      </c>
      <c r="I49" s="48"/>
      <c r="J49" s="3"/>
      <c r="K49" s="90">
        <f>IF('YEAR 1'!$U$4&gt;=5,('YEAR 4'!K49*'YEAR 4'!$U$37)+'YEAR 4'!K49,0)</f>
        <v>27602.02008</v>
      </c>
      <c r="L49" s="3"/>
      <c r="M49" s="90">
        <f>IF('YEAR 1'!$U$4&gt;=5,('YEAR 4'!M49*'YEAR 4'!$U$37)+'YEAR 4'!M49,0)</f>
        <v>27602.02008</v>
      </c>
      <c r="N49" s="3"/>
      <c r="O49" s="90">
        <f>IF('YEAR 1'!$U$4&gt;=5,('YEAR 4'!O49*'YEAR 4'!$U$37)+'YEAR 4'!O49,0)</f>
        <v>0</v>
      </c>
      <c r="P49" s="3"/>
      <c r="Q49" s="90">
        <f>IF('YEAR 1'!$U$4&gt;=5,('YEAR 4'!Q49*'YEAR 4'!$U$37)+'YEAR 4'!Q49,0)</f>
        <v>0</v>
      </c>
      <c r="R49" s="3"/>
      <c r="S49" s="90">
        <f>SUM(K49:Q49)</f>
        <v>55204.04016</v>
      </c>
      <c r="T49" s="3"/>
      <c r="U49" s="251">
        <f>'YEAR 4'!U49+S49</f>
        <v>265406.04816</v>
      </c>
      <c r="V49" s="72"/>
    </row>
    <row r="50" spans="1:22" ht="5.25" customHeight="1" thickBot="1" thickTop="1">
      <c r="A50" s="3"/>
      <c r="B50" s="11"/>
      <c r="C50" s="50"/>
      <c r="D50" s="264"/>
      <c r="E50" s="264"/>
      <c r="F50" s="262"/>
      <c r="G50" s="262"/>
      <c r="H50" s="267"/>
      <c r="I50" s="4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91"/>
      <c r="V50" s="72"/>
    </row>
    <row r="51" spans="1:22" ht="24" customHeight="1" thickBot="1" thickTop="1">
      <c r="A51" s="3"/>
      <c r="B51" s="11"/>
      <c r="C51" s="50" t="s">
        <v>13</v>
      </c>
      <c r="D51" s="322" t="s">
        <v>182</v>
      </c>
      <c r="E51" s="322"/>
      <c r="F51" s="322"/>
      <c r="G51" s="266"/>
      <c r="H51" s="90">
        <f>IF('YEAR 1'!$U$4&gt;=5,'YEAR 4'!H51,0)</f>
        <v>2</v>
      </c>
      <c r="I51" s="3"/>
      <c r="J51" s="13"/>
      <c r="K51" s="90">
        <f>IF('YEAR 1'!$U$4&gt;=5,('YEAR 4'!K51*'YEAR 4'!$U$37)+'YEAR 4'!K51,0)</f>
        <v>6927.565824</v>
      </c>
      <c r="L51" s="13"/>
      <c r="M51" s="90">
        <f>IF('YEAR 1'!$U$4&gt;=5,('YEAR 4'!M51*'YEAR 4'!$U$37)+'YEAR 4'!M51,0)</f>
        <v>0</v>
      </c>
      <c r="N51" s="3"/>
      <c r="O51" s="90">
        <f>IF('YEAR 1'!$U$4&gt;=5,('YEAR 4'!O51*'YEAR 4'!$U$37)+'YEAR 4'!O51,0)</f>
        <v>0</v>
      </c>
      <c r="P51" s="3"/>
      <c r="Q51" s="90">
        <f>IF('YEAR 1'!$U$4&gt;=5,('YEAR 4'!Q51*'YEAR 4'!$U$37)+'YEAR 4'!Q51,0)</f>
        <v>0</v>
      </c>
      <c r="R51" s="3"/>
      <c r="S51" s="90">
        <f>SUM(K51:Q51)</f>
        <v>6927.565824</v>
      </c>
      <c r="T51" s="3"/>
      <c r="U51" s="251">
        <f>'YEAR 4'!U51+S51</f>
        <v>33305.857024</v>
      </c>
      <c r="V51" s="72"/>
    </row>
    <row r="52" spans="1:22" ht="5.25" customHeight="1" thickBot="1" thickTop="1">
      <c r="A52" s="3"/>
      <c r="B52" s="11"/>
      <c r="C52" s="50"/>
      <c r="D52" s="264"/>
      <c r="E52" s="264"/>
      <c r="F52" s="262"/>
      <c r="G52" s="262"/>
      <c r="H52" s="267"/>
      <c r="I52" s="47"/>
      <c r="J52" s="13"/>
      <c r="K52" s="3"/>
      <c r="L52" s="13"/>
      <c r="M52" s="3"/>
      <c r="N52" s="3"/>
      <c r="O52" s="3"/>
      <c r="P52" s="3"/>
      <c r="Q52" s="3"/>
      <c r="R52" s="3"/>
      <c r="S52" s="3"/>
      <c r="T52" s="3"/>
      <c r="U52" s="191"/>
      <c r="V52" s="72"/>
    </row>
    <row r="53" spans="1:22" ht="24" customHeight="1" thickBot="1" thickTop="1">
      <c r="A53" s="3"/>
      <c r="B53" s="11"/>
      <c r="C53" s="50" t="s">
        <v>14</v>
      </c>
      <c r="D53" s="322" t="s">
        <v>22</v>
      </c>
      <c r="E53" s="323"/>
      <c r="F53" s="323"/>
      <c r="G53" s="323"/>
      <c r="H53" s="90">
        <f>IF('YEAR 1'!$U$4&gt;=5,'YEAR 4'!H53,0)</f>
        <v>0</v>
      </c>
      <c r="I53" s="48"/>
      <c r="J53" s="3"/>
      <c r="K53" s="90">
        <f>IF('YEAR 1'!$U$4&gt;=5,('YEAR 4'!K53*'YEAR 4'!$U$37)+'YEAR 4'!K53,0)</f>
        <v>0</v>
      </c>
      <c r="L53" s="3"/>
      <c r="M53" s="90">
        <f>IF('YEAR 1'!$U$4&gt;=5,('YEAR 4'!M53*'YEAR 4'!$U$37)+'YEAR 4'!M53,0)</f>
        <v>0</v>
      </c>
      <c r="N53" s="3"/>
      <c r="O53" s="90">
        <f>IF('YEAR 1'!$U$4&gt;=5,('YEAR 4'!O53*'YEAR 4'!$U$37)+'YEAR 4'!O53,0)</f>
        <v>0</v>
      </c>
      <c r="P53" s="3"/>
      <c r="Q53" s="90">
        <f>IF('YEAR 1'!$U$4&gt;=5,('YEAR 4'!Q53*'YEAR 4'!$U$37)+'YEAR 4'!Q53,0)</f>
        <v>0</v>
      </c>
      <c r="R53" s="3"/>
      <c r="S53" s="90">
        <f>SUM(K53:Q53)</f>
        <v>0</v>
      </c>
      <c r="T53" s="3"/>
      <c r="U53" s="251">
        <f>'YEAR 4'!U53+S53</f>
        <v>0</v>
      </c>
      <c r="V53" s="72"/>
    </row>
    <row r="54" spans="1:22" ht="5.25" customHeight="1" thickBot="1" thickTop="1">
      <c r="A54" s="3"/>
      <c r="B54" s="11"/>
      <c r="C54" s="50"/>
      <c r="D54" s="264"/>
      <c r="E54" s="264"/>
      <c r="F54" s="262"/>
      <c r="G54" s="262"/>
      <c r="H54" s="267"/>
      <c r="I54" s="4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91"/>
      <c r="V54" s="72"/>
    </row>
    <row r="55" spans="1:22" ht="24" customHeight="1" thickBot="1" thickTop="1">
      <c r="A55" s="3"/>
      <c r="B55" s="11"/>
      <c r="C55" s="50" t="s">
        <v>15</v>
      </c>
      <c r="D55" s="322" t="s">
        <v>45</v>
      </c>
      <c r="E55" s="324"/>
      <c r="F55" s="324"/>
      <c r="G55" s="324"/>
      <c r="H55" s="90">
        <f>IF('YEAR 1'!$U$4&gt;=5,'YEAR 4'!H55,0)</f>
        <v>0</v>
      </c>
      <c r="I55" s="48"/>
      <c r="J55" s="3"/>
      <c r="K55" s="90">
        <f>IF('YEAR 1'!$U$4&gt;=5,('YEAR 4'!K55*'YEAR 4'!$U$37)+'YEAR 4'!K55,0)</f>
        <v>0</v>
      </c>
      <c r="L55" s="3"/>
      <c r="M55" s="90">
        <f>IF('YEAR 1'!$U$4&gt;=5,('YEAR 4'!M55*'YEAR 4'!$U$37)+'YEAR 4'!M55,0)</f>
        <v>0</v>
      </c>
      <c r="N55" s="3"/>
      <c r="O55" s="90">
        <f>IF('YEAR 1'!$U$4&gt;=5,('YEAR 4'!O55*'YEAR 4'!$U$37)+'YEAR 4'!O55,0)</f>
        <v>0</v>
      </c>
      <c r="P55" s="3"/>
      <c r="Q55" s="90">
        <f>IF('YEAR 1'!$U$4&gt;=5,('YEAR 4'!Q55*'YEAR 4'!$U$37)+'YEAR 4'!Q55,0)</f>
        <v>0</v>
      </c>
      <c r="R55" s="3"/>
      <c r="S55" s="90">
        <f>SUM(K55:Q55)</f>
        <v>0</v>
      </c>
      <c r="T55" s="3"/>
      <c r="U55" s="251">
        <f>'YEAR 4'!U55+S55</f>
        <v>0</v>
      </c>
      <c r="V55" s="72"/>
    </row>
    <row r="56" spans="1:22" ht="5.25" customHeight="1" thickBot="1" thickTop="1">
      <c r="A56" s="3"/>
      <c r="B56" s="11"/>
      <c r="C56" s="50"/>
      <c r="E56" s="262"/>
      <c r="F56" s="265"/>
      <c r="G56" s="265"/>
      <c r="H56" s="268"/>
      <c r="I56" s="4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91"/>
      <c r="V56" s="72"/>
    </row>
    <row r="57" spans="1:22" ht="24" customHeight="1" thickBot="1" thickTop="1">
      <c r="A57" s="3"/>
      <c r="B57" s="11"/>
      <c r="C57" s="50" t="s">
        <v>16</v>
      </c>
      <c r="D57" s="322" t="s">
        <v>46</v>
      </c>
      <c r="E57" s="323"/>
      <c r="F57" s="323"/>
      <c r="G57" s="265"/>
      <c r="H57" s="90">
        <f>IF('YEAR 1'!$U$4&gt;=5,'YEAR 4'!H57,0)</f>
        <v>0</v>
      </c>
      <c r="I57" s="48"/>
      <c r="J57" s="3"/>
      <c r="K57" s="90">
        <f>IF('YEAR 1'!$U$4&gt;=5,('YEAR 4'!K57*'YEAR 4'!$U$37)+'YEAR 4'!K57,0)</f>
        <v>0</v>
      </c>
      <c r="L57" s="3"/>
      <c r="M57" s="90">
        <f>IF('YEAR 1'!$U$4&gt;=5,('YEAR 4'!M57*'YEAR 4'!$U$37)+'YEAR 4'!M57,0)</f>
        <v>0</v>
      </c>
      <c r="N57" s="3"/>
      <c r="O57" s="90">
        <f>IF('YEAR 1'!$U$4&gt;=5,('YEAR 4'!O57*'YEAR 4'!$U$37)+'YEAR 4'!O57,0)</f>
        <v>0</v>
      </c>
      <c r="P57" s="3"/>
      <c r="Q57" s="90">
        <f>IF('YEAR 1'!$U$4&gt;=5,('YEAR 4'!Q57*'YEAR 4'!$U$37)+'YEAR 4'!Q57,0)</f>
        <v>0</v>
      </c>
      <c r="R57" s="3"/>
      <c r="S57" s="90">
        <f>SUM(K57:Q57)</f>
        <v>0</v>
      </c>
      <c r="T57" s="3"/>
      <c r="U57" s="251">
        <f>'YEAR 4'!U57+S57</f>
        <v>0</v>
      </c>
      <c r="V57" s="72"/>
    </row>
    <row r="58" spans="1:22" ht="5.25" customHeight="1" thickBot="1" thickTop="1">
      <c r="A58" s="3"/>
      <c r="B58" s="11"/>
      <c r="C58" s="50"/>
      <c r="D58" s="264"/>
      <c r="E58" s="264"/>
      <c r="F58" s="262"/>
      <c r="G58" s="262"/>
      <c r="H58" s="267"/>
      <c r="I58" s="4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91"/>
      <c r="V58" s="72"/>
    </row>
    <row r="59" spans="1:22" ht="24" customHeight="1" thickBot="1" thickTop="1">
      <c r="A59" s="3"/>
      <c r="B59" s="11"/>
      <c r="C59" s="50" t="s">
        <v>17</v>
      </c>
      <c r="D59" s="322" t="s">
        <v>23</v>
      </c>
      <c r="E59" s="323"/>
      <c r="F59" s="323"/>
      <c r="G59" s="323"/>
      <c r="H59" s="90">
        <f>IF('YEAR 1'!$U$4&gt;=5,'YEAR 4'!H59,0)</f>
        <v>0</v>
      </c>
      <c r="I59" s="48"/>
      <c r="J59" s="3"/>
      <c r="K59" s="90">
        <f>IF('YEAR 1'!$U$4&gt;=5,('YEAR 4'!K59*'YEAR 4'!$U$37)+'YEAR 4'!K59,0)</f>
        <v>0</v>
      </c>
      <c r="L59" s="3"/>
      <c r="M59" s="90">
        <f>IF('YEAR 1'!$U$4&gt;=5,('YEAR 4'!M59*'YEAR 4'!$U$37)+'YEAR 4'!M59,0)</f>
        <v>0</v>
      </c>
      <c r="N59" s="3"/>
      <c r="O59" s="90">
        <f>IF('YEAR 1'!$U$4&gt;=5,('YEAR 4'!O59*'YEAR 4'!$U$37)+'YEAR 4'!O59,0)</f>
        <v>0</v>
      </c>
      <c r="P59" s="3"/>
      <c r="Q59" s="90">
        <f>IF('YEAR 1'!$U$4&gt;=5,('YEAR 4'!Q59*'YEAR 4'!$U$37)+'YEAR 4'!Q59,0)</f>
        <v>0</v>
      </c>
      <c r="R59" s="3"/>
      <c r="S59" s="90">
        <f>SUM(K59:Q59)</f>
        <v>0</v>
      </c>
      <c r="T59" s="3"/>
      <c r="U59" s="251">
        <f>'YEAR 4'!U59+S59</f>
        <v>0</v>
      </c>
      <c r="V59" s="72"/>
    </row>
    <row r="60" spans="1:22" ht="5.25" customHeight="1" thickBot="1" thickTop="1">
      <c r="A60" s="3"/>
      <c r="B60" s="11"/>
      <c r="C60" s="50"/>
      <c r="D60" s="265"/>
      <c r="E60" s="265"/>
      <c r="F60" s="265"/>
      <c r="G60" s="265"/>
      <c r="H60" s="269"/>
      <c r="I60" s="4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91"/>
      <c r="V60" s="72"/>
    </row>
    <row r="61" spans="1:22" ht="24" customHeight="1" thickBot="1" thickTop="1">
      <c r="A61" s="3"/>
      <c r="B61" s="11"/>
      <c r="C61" s="50" t="s">
        <v>18</v>
      </c>
      <c r="D61" s="322" t="s">
        <v>24</v>
      </c>
      <c r="E61" s="323"/>
      <c r="F61" s="323"/>
      <c r="G61" s="323"/>
      <c r="H61" s="90">
        <f>IF('YEAR 1'!$U$4&gt;=5,'YEAR 4'!H61,0)</f>
        <v>0</v>
      </c>
      <c r="I61" s="48"/>
      <c r="J61" s="3"/>
      <c r="K61" s="90">
        <f>IF('YEAR 1'!$U$4&gt;=5,('YEAR 4'!K61*'YEAR 4'!$U$37)+'YEAR 4'!K61,0)</f>
        <v>0</v>
      </c>
      <c r="L61" s="3"/>
      <c r="M61" s="90">
        <f>IF('YEAR 1'!$U$4&gt;=5,('YEAR 4'!M61*'YEAR 4'!$U$37)+'YEAR 4'!M61,0)</f>
        <v>0</v>
      </c>
      <c r="N61" s="3"/>
      <c r="O61" s="90">
        <f>IF('YEAR 1'!$U$4&gt;=5,('YEAR 4'!O61*'YEAR 4'!$U$37)+'YEAR 4'!O61,0)</f>
        <v>0</v>
      </c>
      <c r="P61" s="3"/>
      <c r="Q61" s="90">
        <f>IF('YEAR 1'!$U$4&gt;=5,('YEAR 4'!Q61*'YEAR 4'!$U$37)+'YEAR 4'!Q61,0)</f>
        <v>0</v>
      </c>
      <c r="R61" s="3"/>
      <c r="S61" s="90">
        <f>SUM(K61:Q61)</f>
        <v>0</v>
      </c>
      <c r="T61" s="3"/>
      <c r="U61" s="251">
        <f>'YEAR 4'!U61+S61</f>
        <v>0</v>
      </c>
      <c r="V61" s="72"/>
    </row>
    <row r="62" spans="1:23" s="5" customFormat="1" ht="21.75" customHeight="1" thickBot="1" thickTop="1">
      <c r="A62" s="8"/>
      <c r="B62" s="64"/>
      <c r="C62" s="65"/>
      <c r="D62" s="66"/>
      <c r="E62" s="66"/>
      <c r="F62" s="17" t="s">
        <v>50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>
        <f>SUM(S41:S61)</f>
        <v>111652.87730400001</v>
      </c>
      <c r="T62" s="17"/>
      <c r="U62" s="76">
        <f>SUM(U41:U61)</f>
        <v>536796.742504</v>
      </c>
      <c r="V62" s="74"/>
      <c r="W62" s="53"/>
    </row>
    <row r="63" spans="1:23" s="5" customFormat="1" ht="8.25" customHeight="1" thickBot="1">
      <c r="A63" s="8"/>
      <c r="B63" s="8"/>
      <c r="C63" s="77"/>
      <c r="D63" s="22"/>
      <c r="E63" s="2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53"/>
      <c r="V63" s="53"/>
      <c r="W63" s="53"/>
    </row>
    <row r="64" spans="1:23" s="159" customFormat="1" ht="26.25" customHeight="1" thickBot="1">
      <c r="A64" s="166"/>
      <c r="B64" s="320" t="s">
        <v>106</v>
      </c>
      <c r="C64" s="321"/>
      <c r="D64" s="301" t="s">
        <v>107</v>
      </c>
      <c r="E64" s="301"/>
      <c r="F64" s="301"/>
      <c r="G64" s="170"/>
      <c r="H64" s="346" t="s">
        <v>125</v>
      </c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158"/>
      <c r="U64" s="170"/>
      <c r="V64" s="171"/>
      <c r="W64" s="172"/>
    </row>
    <row r="65" spans="1:23" s="5" customFormat="1" ht="5.25" customHeight="1">
      <c r="A65" s="8"/>
      <c r="B65" s="2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51"/>
      <c r="V65" s="71"/>
      <c r="W65" s="52"/>
    </row>
    <row r="66" spans="1:23" s="5" customFormat="1" ht="11.25" customHeight="1">
      <c r="A66" s="8"/>
      <c r="B66" s="29"/>
      <c r="C66" s="8"/>
      <c r="D66" s="8"/>
      <c r="E66" s="8"/>
      <c r="F66" s="8"/>
      <c r="G66" s="8"/>
      <c r="H66" s="22"/>
      <c r="I66" s="8"/>
      <c r="J66" s="8"/>
      <c r="K66" s="22"/>
      <c r="L66" s="8"/>
      <c r="M66" s="22"/>
      <c r="N66" s="22"/>
      <c r="O66" s="22"/>
      <c r="P66" s="22"/>
      <c r="Q66" s="22"/>
      <c r="R66" s="8"/>
      <c r="S66" s="350"/>
      <c r="T66" s="350"/>
      <c r="U66" s="51"/>
      <c r="V66" s="71"/>
      <c r="W66" s="52"/>
    </row>
    <row r="67" spans="1:23" s="5" customFormat="1" ht="25.5" customHeight="1" thickBot="1">
      <c r="A67" s="8"/>
      <c r="B67" s="210"/>
      <c r="C67" s="353" t="s">
        <v>7</v>
      </c>
      <c r="D67" s="331"/>
      <c r="E67" s="54"/>
      <c r="G67" s="8"/>
      <c r="H67" s="10"/>
      <c r="I67" s="8"/>
      <c r="J67" s="8"/>
      <c r="K67" s="215"/>
      <c r="L67" s="86"/>
      <c r="M67" s="22" t="s">
        <v>44</v>
      </c>
      <c r="N67" s="86"/>
      <c r="O67" s="366" t="s">
        <v>148</v>
      </c>
      <c r="P67" s="354"/>
      <c r="Q67" s="354"/>
      <c r="R67" s="10"/>
      <c r="S67" s="10" t="s">
        <v>168</v>
      </c>
      <c r="T67" s="10"/>
      <c r="U67" s="70" t="s">
        <v>149</v>
      </c>
      <c r="V67" s="71"/>
      <c r="W67" s="52"/>
    </row>
    <row r="68" spans="1:23" s="5" customFormat="1" ht="24" customHeight="1" thickBot="1" thickTop="1">
      <c r="A68" s="8"/>
      <c r="B68" s="208" t="s">
        <v>9</v>
      </c>
      <c r="C68" s="271">
        <f>IF('YEAR 1'!$U$4&gt;=5,COUNTA('YEAR 1'!D16:F32)+D32,0)</f>
        <v>5</v>
      </c>
      <c r="D68" s="367" t="s">
        <v>4</v>
      </c>
      <c r="E68" s="345"/>
      <c r="F68" s="345"/>
      <c r="G68" s="345"/>
      <c r="H68" s="345"/>
      <c r="I68" s="49"/>
      <c r="J68" s="8"/>
      <c r="L68" s="86"/>
      <c r="M68" s="94">
        <f>'YEAR 4'!M68</f>
        <v>0.32</v>
      </c>
      <c r="N68" s="86"/>
      <c r="O68" s="348">
        <f>S33</f>
        <v>53995.504653359996</v>
      </c>
      <c r="P68" s="325"/>
      <c r="Q68" s="311"/>
      <c r="R68" s="8"/>
      <c r="S68" s="28">
        <f>$M68*O68</f>
        <v>17278.5614890752</v>
      </c>
      <c r="T68" s="8"/>
      <c r="U68" s="251">
        <f>'YEAR 4'!U68+S68</f>
        <v>83070.6359428352</v>
      </c>
      <c r="V68" s="72"/>
      <c r="W68" s="35"/>
    </row>
    <row r="69" spans="1:23" s="5" customFormat="1" ht="5.25" customHeight="1" thickBot="1" thickTop="1">
      <c r="A69" s="8"/>
      <c r="B69" s="209"/>
      <c r="C69" s="231"/>
      <c r="D69" s="219"/>
      <c r="E69" s="219"/>
      <c r="F69" s="219"/>
      <c r="G69" s="219"/>
      <c r="H69" s="220"/>
      <c r="I69" s="9"/>
      <c r="J69" s="8"/>
      <c r="K69" s="217"/>
      <c r="L69" s="86"/>
      <c r="M69" s="86"/>
      <c r="N69" s="86"/>
      <c r="O69" s="218"/>
      <c r="P69" s="218"/>
      <c r="Q69" s="218"/>
      <c r="R69" s="8"/>
      <c r="S69" s="8"/>
      <c r="T69" s="8"/>
      <c r="U69" s="211"/>
      <c r="V69" s="71"/>
      <c r="W69" s="52"/>
    </row>
    <row r="70" spans="1:22" ht="24" customHeight="1" thickBot="1" thickTop="1">
      <c r="A70" s="3"/>
      <c r="B70" s="208" t="s">
        <v>10</v>
      </c>
      <c r="C70" s="271">
        <f>IF('YEAR 1'!$U$4&gt;=5,K41,0)</f>
        <v>0</v>
      </c>
      <c r="D70" s="344" t="s">
        <v>5</v>
      </c>
      <c r="E70" s="345"/>
      <c r="F70" s="345"/>
      <c r="G70" s="345"/>
      <c r="H70" s="345"/>
      <c r="I70" s="48"/>
      <c r="J70" s="3"/>
      <c r="L70" s="45"/>
      <c r="M70" s="94">
        <f>'YEAR 4'!M70</f>
        <v>0.32</v>
      </c>
      <c r="N70" s="45"/>
      <c r="O70" s="348">
        <f>S41</f>
        <v>49521.27132</v>
      </c>
      <c r="P70" s="325"/>
      <c r="Q70" s="311"/>
      <c r="R70" s="3"/>
      <c r="S70" s="28">
        <f>$M70*O70</f>
        <v>15846.8068224</v>
      </c>
      <c r="T70" s="3"/>
      <c r="U70" s="251">
        <f>'YEAR 4'!U70+S70</f>
        <v>76187.14794240001</v>
      </c>
      <c r="V70" s="72"/>
    </row>
    <row r="71" spans="1:23" s="5" customFormat="1" ht="5.25" customHeight="1" thickBot="1" thickTop="1">
      <c r="A71" s="8"/>
      <c r="B71" s="209"/>
      <c r="C71" s="231"/>
      <c r="D71" s="219"/>
      <c r="E71" s="219"/>
      <c r="F71" s="219"/>
      <c r="G71" s="219"/>
      <c r="H71" s="220"/>
      <c r="I71" s="9"/>
      <c r="J71" s="8"/>
      <c r="K71" s="217"/>
      <c r="L71" s="86"/>
      <c r="M71" s="86"/>
      <c r="N71" s="86"/>
      <c r="O71" s="218"/>
      <c r="P71" s="218"/>
      <c r="Q71" s="218"/>
      <c r="R71" s="8"/>
      <c r="S71" s="8"/>
      <c r="T71" s="8"/>
      <c r="U71" s="211"/>
      <c r="V71" s="71"/>
      <c r="W71" s="52"/>
    </row>
    <row r="72" spans="1:22" ht="24" customHeight="1" thickBot="1" thickTop="1">
      <c r="A72" s="3"/>
      <c r="B72" s="208" t="s">
        <v>11</v>
      </c>
      <c r="C72" s="271">
        <f>IF('YEAR 1'!$U$4&gt;=5,K43,0)</f>
        <v>0</v>
      </c>
      <c r="D72" s="344" t="s">
        <v>135</v>
      </c>
      <c r="E72" s="345"/>
      <c r="F72" s="345"/>
      <c r="G72" s="345"/>
      <c r="H72" s="345"/>
      <c r="I72" s="48"/>
      <c r="J72" s="3"/>
      <c r="L72" s="45"/>
      <c r="M72" s="94">
        <f>'YEAR 4'!M72</f>
        <v>0.45</v>
      </c>
      <c r="N72" s="45"/>
      <c r="O72" s="292">
        <f>$S43</f>
        <v>0</v>
      </c>
      <c r="P72" s="325"/>
      <c r="Q72" s="311"/>
      <c r="R72" s="3"/>
      <c r="S72" s="28">
        <f>$M72*O72</f>
        <v>0</v>
      </c>
      <c r="T72" s="3"/>
      <c r="U72" s="251">
        <f>'YEAR 4'!U72+S72</f>
        <v>0</v>
      </c>
      <c r="V72" s="72"/>
    </row>
    <row r="73" spans="1:23" s="5" customFormat="1" ht="5.25" customHeight="1" thickBot="1" thickTop="1">
      <c r="A73" s="8"/>
      <c r="B73" s="209"/>
      <c r="C73" s="231"/>
      <c r="D73" s="219"/>
      <c r="E73" s="219"/>
      <c r="F73" s="219"/>
      <c r="G73" s="219"/>
      <c r="H73" s="221"/>
      <c r="I73" s="9"/>
      <c r="J73" s="8"/>
      <c r="K73" s="217"/>
      <c r="L73" s="86"/>
      <c r="M73" s="86"/>
      <c r="N73" s="86"/>
      <c r="O73" s="218"/>
      <c r="P73" s="218"/>
      <c r="Q73" s="218"/>
      <c r="R73" s="8"/>
      <c r="S73" s="8"/>
      <c r="T73" s="8"/>
      <c r="U73" s="211"/>
      <c r="V73" s="71"/>
      <c r="W73" s="52"/>
    </row>
    <row r="74" spans="1:22" ht="24" customHeight="1" thickBot="1" thickTop="1">
      <c r="A74" s="3"/>
      <c r="B74" s="208" t="s">
        <v>12</v>
      </c>
      <c r="C74" s="271">
        <f>IF('YEAR 1'!$U$4&gt;=5,K45,0)</f>
        <v>0</v>
      </c>
      <c r="D74" s="344" t="s">
        <v>136</v>
      </c>
      <c r="E74" s="345"/>
      <c r="F74" s="345"/>
      <c r="G74" s="345"/>
      <c r="H74" s="345"/>
      <c r="I74" s="48"/>
      <c r="J74" s="3"/>
      <c r="L74" s="45"/>
      <c r="M74" s="94">
        <f>'YEAR 4'!M74</f>
        <v>0.32</v>
      </c>
      <c r="N74" s="45"/>
      <c r="O74" s="292">
        <f>$S45</f>
        <v>0</v>
      </c>
      <c r="P74" s="325"/>
      <c r="Q74" s="311"/>
      <c r="R74" s="3"/>
      <c r="S74" s="28">
        <f>$M74*O74</f>
        <v>0</v>
      </c>
      <c r="T74" s="3"/>
      <c r="U74" s="251">
        <f>'YEAR 4'!U74+S74</f>
        <v>0</v>
      </c>
      <c r="V74" s="72"/>
    </row>
    <row r="75" spans="1:23" s="5" customFormat="1" ht="5.25" customHeight="1" thickBot="1" thickTop="1">
      <c r="A75" s="8"/>
      <c r="B75" s="209"/>
      <c r="C75" s="231"/>
      <c r="D75" s="219"/>
      <c r="E75" s="219"/>
      <c r="F75" s="219"/>
      <c r="G75" s="219"/>
      <c r="H75" s="221"/>
      <c r="I75" s="9"/>
      <c r="J75" s="8"/>
      <c r="K75" s="217"/>
      <c r="L75" s="86"/>
      <c r="M75" s="86"/>
      <c r="N75" s="86"/>
      <c r="O75" s="218"/>
      <c r="P75" s="218"/>
      <c r="Q75" s="218"/>
      <c r="R75" s="8"/>
      <c r="S75" s="8"/>
      <c r="T75" s="8"/>
      <c r="U75" s="211"/>
      <c r="V75" s="71"/>
      <c r="W75" s="52"/>
    </row>
    <row r="76" spans="1:22" ht="24" customHeight="1" thickBot="1" thickTop="1">
      <c r="A76" s="3"/>
      <c r="B76" s="208" t="s">
        <v>13</v>
      </c>
      <c r="C76" s="271">
        <f>IF('YEAR 1'!$U$4&gt;=5,H49,0)</f>
        <v>2</v>
      </c>
      <c r="D76" s="344" t="s">
        <v>6</v>
      </c>
      <c r="E76" s="345"/>
      <c r="F76" s="345"/>
      <c r="G76" s="345"/>
      <c r="H76" s="345"/>
      <c r="I76" s="48"/>
      <c r="J76" s="3"/>
      <c r="L76" s="45"/>
      <c r="M76" s="94">
        <f>'YEAR 4'!M76</f>
        <v>0.07</v>
      </c>
      <c r="N76" s="45"/>
      <c r="O76" s="292">
        <f>$S49</f>
        <v>55204.04016</v>
      </c>
      <c r="P76" s="325"/>
      <c r="Q76" s="311"/>
      <c r="R76" s="3"/>
      <c r="S76" s="28">
        <f>$M76*O76</f>
        <v>3864.2828112</v>
      </c>
      <c r="T76" s="3"/>
      <c r="U76" s="251">
        <f>'YEAR 4'!U76+S76</f>
        <v>18578.423371200002</v>
      </c>
      <c r="V76" s="72"/>
    </row>
    <row r="77" spans="1:23" s="5" customFormat="1" ht="5.25" customHeight="1" thickBot="1" thickTop="1">
      <c r="A77" s="8"/>
      <c r="B77" s="209"/>
      <c r="C77" s="231"/>
      <c r="D77" s="219"/>
      <c r="E77" s="219"/>
      <c r="F77" s="219"/>
      <c r="G77" s="219"/>
      <c r="H77" s="221"/>
      <c r="I77" s="9"/>
      <c r="J77" s="8"/>
      <c r="K77" s="217"/>
      <c r="L77" s="86"/>
      <c r="M77" s="86"/>
      <c r="N77" s="86"/>
      <c r="O77" s="218"/>
      <c r="P77" s="218"/>
      <c r="Q77" s="218"/>
      <c r="R77" s="8"/>
      <c r="S77" s="8"/>
      <c r="T77" s="8"/>
      <c r="U77" s="211"/>
      <c r="V77" s="71"/>
      <c r="W77" s="52"/>
    </row>
    <row r="78" spans="1:22" ht="24" customHeight="1" thickBot="1" thickTop="1">
      <c r="A78" s="3"/>
      <c r="B78" s="208" t="s">
        <v>14</v>
      </c>
      <c r="C78" s="271">
        <f>IF('YEAR 1'!$U$4&gt;=5,H51,0)</f>
        <v>2</v>
      </c>
      <c r="D78" s="344" t="s">
        <v>134</v>
      </c>
      <c r="E78" s="323"/>
      <c r="F78" s="323"/>
      <c r="G78" s="323"/>
      <c r="H78" s="323"/>
      <c r="I78" s="47"/>
      <c r="J78" s="13"/>
      <c r="L78" s="216"/>
      <c r="M78" s="94">
        <f>'YEAR 4'!M78</f>
        <v>0.01</v>
      </c>
      <c r="N78" s="45"/>
      <c r="O78" s="292">
        <f>$S51</f>
        <v>6927.565824</v>
      </c>
      <c r="P78" s="325"/>
      <c r="Q78" s="311"/>
      <c r="R78" s="3"/>
      <c r="S78" s="28">
        <f>$M78*O78</f>
        <v>69.27565824</v>
      </c>
      <c r="T78" s="3"/>
      <c r="U78" s="251">
        <f>'YEAR 4'!U78+S78</f>
        <v>333.05857024</v>
      </c>
      <c r="V78" s="72"/>
    </row>
    <row r="79" spans="1:23" s="5" customFormat="1" ht="5.25" customHeight="1" thickBot="1" thickTop="1">
      <c r="A79" s="8"/>
      <c r="B79" s="209"/>
      <c r="C79" s="231"/>
      <c r="D79" s="219"/>
      <c r="E79" s="219"/>
      <c r="F79" s="219"/>
      <c r="G79" s="219"/>
      <c r="H79" s="221"/>
      <c r="I79" s="9"/>
      <c r="J79" s="8"/>
      <c r="K79" s="217"/>
      <c r="L79" s="86"/>
      <c r="M79" s="86"/>
      <c r="N79" s="86"/>
      <c r="O79" s="218"/>
      <c r="P79" s="218"/>
      <c r="Q79" s="218"/>
      <c r="R79" s="8"/>
      <c r="S79" s="8"/>
      <c r="T79" s="8"/>
      <c r="U79" s="211"/>
      <c r="V79" s="71"/>
      <c r="W79" s="52"/>
    </row>
    <row r="80" spans="1:22" ht="24" customHeight="1" thickBot="1" thickTop="1">
      <c r="A80" s="3"/>
      <c r="B80" s="208" t="s">
        <v>15</v>
      </c>
      <c r="C80" s="271">
        <f>IF('YEAR 1'!$U$4&gt;=5,H53,0)</f>
        <v>0</v>
      </c>
      <c r="D80" s="344" t="s">
        <v>22</v>
      </c>
      <c r="E80" s="345"/>
      <c r="F80" s="345"/>
      <c r="G80" s="345"/>
      <c r="H80" s="345"/>
      <c r="I80" s="48"/>
      <c r="J80" s="3"/>
      <c r="L80" s="45"/>
      <c r="M80" s="94">
        <f>'YEAR 4'!M80</f>
        <v>0.087</v>
      </c>
      <c r="N80" s="45"/>
      <c r="O80" s="292">
        <f>$S53</f>
        <v>0</v>
      </c>
      <c r="P80" s="325"/>
      <c r="Q80" s="311"/>
      <c r="R80" s="3"/>
      <c r="S80" s="28">
        <f>$M80*O80</f>
        <v>0</v>
      </c>
      <c r="T80" s="3"/>
      <c r="U80" s="251">
        <f>'YEAR 4'!U80+S80</f>
        <v>0</v>
      </c>
      <c r="V80" s="72"/>
    </row>
    <row r="81" spans="1:23" s="5" customFormat="1" ht="5.25" customHeight="1" thickBot="1" thickTop="1">
      <c r="A81" s="8"/>
      <c r="B81" s="209"/>
      <c r="C81" s="231"/>
      <c r="D81" s="219"/>
      <c r="E81" s="219"/>
      <c r="F81" s="219"/>
      <c r="G81" s="219"/>
      <c r="H81" s="221"/>
      <c r="I81" s="9"/>
      <c r="J81" s="8"/>
      <c r="K81" s="217"/>
      <c r="L81" s="86"/>
      <c r="M81" s="86"/>
      <c r="N81" s="86"/>
      <c r="O81" s="218"/>
      <c r="P81" s="218"/>
      <c r="Q81" s="218"/>
      <c r="R81" s="8"/>
      <c r="S81" s="8"/>
      <c r="T81" s="8"/>
      <c r="U81" s="211"/>
      <c r="V81" s="71"/>
      <c r="W81" s="52"/>
    </row>
    <row r="82" spans="1:22" ht="24" customHeight="1" thickBot="1" thickTop="1">
      <c r="A82" s="3"/>
      <c r="B82" s="208" t="s">
        <v>16</v>
      </c>
      <c r="C82" s="271">
        <f>IF('YEAR 1'!$U$4&gt;=5,H55,0)</f>
        <v>0</v>
      </c>
      <c r="D82" s="344" t="s">
        <v>132</v>
      </c>
      <c r="E82" s="345"/>
      <c r="F82" s="345"/>
      <c r="G82" s="345"/>
      <c r="H82" s="345"/>
      <c r="I82" s="48"/>
      <c r="J82" s="3"/>
      <c r="L82" s="45"/>
      <c r="M82" s="94">
        <f>'YEAR 4'!M82</f>
        <v>0.45</v>
      </c>
      <c r="N82" s="45"/>
      <c r="O82" s="292">
        <f>$S55</f>
        <v>0</v>
      </c>
      <c r="P82" s="325"/>
      <c r="Q82" s="311"/>
      <c r="R82" s="3"/>
      <c r="S82" s="28">
        <f>$M82*O82</f>
        <v>0</v>
      </c>
      <c r="T82" s="3"/>
      <c r="U82" s="251">
        <f>'YEAR 4'!U82+S82</f>
        <v>0</v>
      </c>
      <c r="V82" s="72"/>
    </row>
    <row r="83" spans="1:23" s="5" customFormat="1" ht="5.25" customHeight="1" thickBot="1" thickTop="1">
      <c r="A83" s="8"/>
      <c r="B83" s="209"/>
      <c r="C83" s="231"/>
      <c r="D83" s="219"/>
      <c r="E83" s="219"/>
      <c r="F83" s="219"/>
      <c r="G83" s="219"/>
      <c r="H83" s="221"/>
      <c r="I83" s="9"/>
      <c r="J83" s="8"/>
      <c r="K83" s="217"/>
      <c r="L83" s="86"/>
      <c r="M83" s="86"/>
      <c r="N83" s="86"/>
      <c r="O83" s="218"/>
      <c r="P83" s="218"/>
      <c r="Q83" s="218"/>
      <c r="R83" s="8"/>
      <c r="S83" s="8"/>
      <c r="T83" s="8"/>
      <c r="U83" s="211"/>
      <c r="V83" s="71"/>
      <c r="W83" s="52"/>
    </row>
    <row r="84" spans="1:22" ht="24" customHeight="1" thickBot="1" thickTop="1">
      <c r="A84" s="3"/>
      <c r="B84" s="208" t="s">
        <v>17</v>
      </c>
      <c r="C84" s="271">
        <f>IF('YEAR 1'!$U$4&gt;=5,H57,0)</f>
        <v>0</v>
      </c>
      <c r="D84" s="344" t="s">
        <v>133</v>
      </c>
      <c r="E84" s="345"/>
      <c r="F84" s="345"/>
      <c r="G84" s="345"/>
      <c r="H84" s="345"/>
      <c r="I84" s="48"/>
      <c r="J84" s="3"/>
      <c r="L84" s="45"/>
      <c r="M84" s="94">
        <f>'YEAR 4'!M84</f>
        <v>0.32</v>
      </c>
      <c r="N84" s="45"/>
      <c r="O84" s="292">
        <f>$S57</f>
        <v>0</v>
      </c>
      <c r="P84" s="325"/>
      <c r="Q84" s="311"/>
      <c r="R84" s="3"/>
      <c r="S84" s="28">
        <f>$M84*O84</f>
        <v>0</v>
      </c>
      <c r="T84" s="3"/>
      <c r="U84" s="251">
        <f>'YEAR 4'!U84+S84</f>
        <v>0</v>
      </c>
      <c r="V84" s="72"/>
    </row>
    <row r="85" spans="1:23" s="5" customFormat="1" ht="5.25" customHeight="1" thickBot="1" thickTop="1">
      <c r="A85" s="8"/>
      <c r="B85" s="209"/>
      <c r="C85" s="231"/>
      <c r="D85" s="219"/>
      <c r="E85" s="219"/>
      <c r="F85" s="219"/>
      <c r="G85" s="219"/>
      <c r="H85" s="221"/>
      <c r="I85" s="9"/>
      <c r="J85" s="8"/>
      <c r="K85" s="217"/>
      <c r="L85" s="86"/>
      <c r="M85" s="86"/>
      <c r="N85" s="86"/>
      <c r="O85" s="218"/>
      <c r="P85" s="218"/>
      <c r="Q85" s="218"/>
      <c r="R85" s="8"/>
      <c r="S85" s="8"/>
      <c r="T85" s="8"/>
      <c r="U85" s="211"/>
      <c r="V85" s="71"/>
      <c r="W85" s="52"/>
    </row>
    <row r="86" spans="1:22" ht="24" customHeight="1" thickBot="1" thickTop="1">
      <c r="A86" s="3"/>
      <c r="B86" s="208" t="s">
        <v>18</v>
      </c>
      <c r="C86" s="271">
        <f>IF('YEAR 1'!$U$4&gt;=5,H59,0)</f>
        <v>0</v>
      </c>
      <c r="D86" s="344" t="s">
        <v>23</v>
      </c>
      <c r="E86" s="345"/>
      <c r="F86" s="345"/>
      <c r="G86" s="345"/>
      <c r="H86" s="345"/>
      <c r="I86" s="48"/>
      <c r="J86" s="3"/>
      <c r="L86" s="45"/>
      <c r="M86" s="94">
        <f>'YEAR 4'!M86</f>
        <v>0.45</v>
      </c>
      <c r="N86" s="45"/>
      <c r="O86" s="292">
        <f>$S59</f>
        <v>0</v>
      </c>
      <c r="P86" s="325"/>
      <c r="Q86" s="311"/>
      <c r="R86" s="3"/>
      <c r="S86" s="28">
        <f>$M86*O86</f>
        <v>0</v>
      </c>
      <c r="T86" s="3"/>
      <c r="U86" s="251">
        <f>'YEAR 4'!U86+S86</f>
        <v>0</v>
      </c>
      <c r="V86" s="72"/>
    </row>
    <row r="87" spans="1:23" s="5" customFormat="1" ht="5.25" customHeight="1" thickBot="1" thickTop="1">
      <c r="A87" s="8"/>
      <c r="B87" s="209"/>
      <c r="C87" s="231"/>
      <c r="D87" s="219"/>
      <c r="E87" s="219"/>
      <c r="F87" s="219"/>
      <c r="G87" s="219"/>
      <c r="H87" s="221"/>
      <c r="I87" s="9"/>
      <c r="J87" s="8"/>
      <c r="K87" s="217"/>
      <c r="L87" s="86"/>
      <c r="M87" s="86"/>
      <c r="N87" s="86"/>
      <c r="O87" s="218"/>
      <c r="P87" s="218"/>
      <c r="Q87" s="218"/>
      <c r="R87" s="8"/>
      <c r="S87" s="8"/>
      <c r="T87" s="8"/>
      <c r="U87" s="211"/>
      <c r="V87" s="71"/>
      <c r="W87" s="52"/>
    </row>
    <row r="88" spans="1:22" ht="24" customHeight="1" thickBot="1" thickTop="1">
      <c r="A88" s="3"/>
      <c r="B88" s="208" t="s">
        <v>20</v>
      </c>
      <c r="C88" s="271">
        <f>IF('YEAR 1'!$U$4&gt;=5,H61,0)</f>
        <v>0</v>
      </c>
      <c r="D88" s="344" t="s">
        <v>24</v>
      </c>
      <c r="E88" s="345"/>
      <c r="F88" s="345"/>
      <c r="G88" s="345"/>
      <c r="H88" s="345"/>
      <c r="I88" s="48"/>
      <c r="J88" s="3"/>
      <c r="L88" s="45"/>
      <c r="M88" s="94">
        <f>'YEAR 4'!M88</f>
        <v>0.32</v>
      </c>
      <c r="N88" s="45"/>
      <c r="O88" s="292">
        <f>$S61</f>
        <v>0</v>
      </c>
      <c r="P88" s="325"/>
      <c r="Q88" s="311"/>
      <c r="R88" s="3"/>
      <c r="S88" s="28">
        <f>$M88*O88</f>
        <v>0</v>
      </c>
      <c r="T88" s="3"/>
      <c r="U88" s="251">
        <f>'YEAR 4'!U88+S88</f>
        <v>0</v>
      </c>
      <c r="V88" s="72"/>
    </row>
    <row r="89" spans="1:23" s="5" customFormat="1" ht="24" customHeight="1" thickBot="1" thickTop="1">
      <c r="A89" s="8"/>
      <c r="B89" s="64"/>
      <c r="C89" s="65"/>
      <c r="D89" s="67"/>
      <c r="E89" s="67"/>
      <c r="F89" s="17" t="s">
        <v>51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>
        <f>SUM(S68:S88)</f>
        <v>37058.9267809152</v>
      </c>
      <c r="T89" s="17"/>
      <c r="U89" s="76">
        <f>SUM(U68:U88)</f>
        <v>178169.26582667523</v>
      </c>
      <c r="V89" s="74"/>
      <c r="W89" s="53"/>
    </row>
    <row r="90" spans="2:23" s="79" customFormat="1" ht="24" customHeight="1" thickBot="1">
      <c r="B90" s="80" t="s">
        <v>58</v>
      </c>
      <c r="S90" s="80">
        <f>S33+S62+S89</f>
        <v>202707.30873827523</v>
      </c>
      <c r="T90" s="80"/>
      <c r="U90" s="80">
        <f>U33+U62+U89</f>
        <v>974561.7456520352</v>
      </c>
      <c r="V90" s="81"/>
      <c r="W90" s="82"/>
    </row>
    <row r="91" spans="1:24" s="159" customFormat="1" ht="24" customHeight="1" thickBot="1">
      <c r="A91" s="166"/>
      <c r="B91" s="173" t="s">
        <v>108</v>
      </c>
      <c r="C91" s="167"/>
      <c r="D91" s="301" t="s">
        <v>109</v>
      </c>
      <c r="E91" s="301"/>
      <c r="F91" s="301"/>
      <c r="G91" s="301"/>
      <c r="H91" s="301"/>
      <c r="I91" s="301"/>
      <c r="J91" s="301"/>
      <c r="K91" s="301"/>
      <c r="L91" s="301"/>
      <c r="M91" s="301"/>
      <c r="N91" s="163"/>
      <c r="O91" s="163"/>
      <c r="P91" s="163"/>
      <c r="Q91" s="163"/>
      <c r="R91" s="163"/>
      <c r="S91" s="163"/>
      <c r="T91" s="163"/>
      <c r="U91" s="299"/>
      <c r="V91" s="300"/>
      <c r="W91" s="169"/>
      <c r="X91" s="166"/>
    </row>
    <row r="92" spans="1:24" s="5" customFormat="1" ht="5.25" customHeight="1">
      <c r="A92" s="8"/>
      <c r="B92" s="29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370" t="s">
        <v>149</v>
      </c>
      <c r="V92" s="71"/>
      <c r="W92" s="52"/>
      <c r="X92" s="8"/>
    </row>
    <row r="93" spans="1:23" s="5" customFormat="1" ht="24" customHeight="1" thickBot="1">
      <c r="A93" s="8"/>
      <c r="B93" s="6"/>
      <c r="C93" s="8"/>
      <c r="D93" s="330" t="s">
        <v>47</v>
      </c>
      <c r="E93" s="330"/>
      <c r="F93" s="331"/>
      <c r="G93" s="8"/>
      <c r="H93" s="18"/>
      <c r="I93" s="8"/>
      <c r="J93" s="8"/>
      <c r="K93" s="22"/>
      <c r="L93" s="8"/>
      <c r="M93" s="10"/>
      <c r="N93" s="8"/>
      <c r="O93" s="10"/>
      <c r="P93" s="8"/>
      <c r="Q93" s="10"/>
      <c r="R93" s="10"/>
      <c r="S93" s="10" t="s">
        <v>179</v>
      </c>
      <c r="T93" s="10"/>
      <c r="U93" s="371"/>
      <c r="V93" s="71"/>
      <c r="W93" s="52"/>
    </row>
    <row r="94" spans="1:22" ht="24" customHeight="1" thickBot="1" thickTop="1">
      <c r="A94" s="3"/>
      <c r="B94" s="11"/>
      <c r="C94" s="12" t="s">
        <v>9</v>
      </c>
      <c r="D94" s="380" t="str">
        <f>IF('YEAR 1'!$U$4&gt;=5,IF('YEAR 1'!D97&gt;"",'YEAR 1'!D97,""),"")</f>
        <v>Spectrol Radiometer LX10</v>
      </c>
      <c r="E94" s="381"/>
      <c r="F94" s="382"/>
      <c r="G94" s="382"/>
      <c r="H94" s="382"/>
      <c r="I94" s="382"/>
      <c r="J94" s="382"/>
      <c r="K94" s="382"/>
      <c r="L94" s="382"/>
      <c r="M94" s="382"/>
      <c r="N94" s="382"/>
      <c r="O94" s="382"/>
      <c r="P94" s="382"/>
      <c r="Q94" s="383"/>
      <c r="R94" s="3"/>
      <c r="S94" s="246">
        <f>IF('YEAR 1'!$U$4&gt;=5,'YEAR 4'!S94,0)</f>
        <v>0</v>
      </c>
      <c r="T94" s="3"/>
      <c r="U94" s="251">
        <f>'YEAR 4'!U94+S94</f>
        <v>55293</v>
      </c>
      <c r="V94" s="72"/>
    </row>
    <row r="95" spans="1:23" s="59" customFormat="1" ht="6" customHeight="1" thickBot="1" thickTop="1">
      <c r="A95" s="45"/>
      <c r="B95" s="55"/>
      <c r="C95" s="56"/>
      <c r="D95" s="229"/>
      <c r="E95" s="229"/>
      <c r="F95" s="229"/>
      <c r="G95" s="229"/>
      <c r="H95" s="229"/>
      <c r="I95" s="230"/>
      <c r="J95" s="230"/>
      <c r="K95" s="230"/>
      <c r="L95" s="230"/>
      <c r="M95" s="230"/>
      <c r="N95" s="230"/>
      <c r="O95" s="230"/>
      <c r="P95" s="230"/>
      <c r="Q95" s="230"/>
      <c r="R95" s="45"/>
      <c r="S95" s="234"/>
      <c r="T95" s="45"/>
      <c r="U95" s="252"/>
      <c r="V95" s="89"/>
      <c r="W95" s="62"/>
    </row>
    <row r="96" spans="1:22" ht="24" customHeight="1" thickBot="1" thickTop="1">
      <c r="A96" s="3"/>
      <c r="B96" s="11"/>
      <c r="C96" s="12" t="s">
        <v>10</v>
      </c>
      <c r="D96" s="380" t="str">
        <f>IF('YEAR 1'!$U$4&gt;=5,IF('YEAR 1'!D99&gt;"",'YEAR 1'!D99,""),"")</f>
        <v>visible probe with CCD and polarization optics</v>
      </c>
      <c r="E96" s="381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3"/>
      <c r="R96" s="3"/>
      <c r="S96" s="246">
        <f>IF('YEAR 1'!$U$4&gt;=5,'YEAR 4'!S96,0)</f>
        <v>0</v>
      </c>
      <c r="T96" s="3"/>
      <c r="U96" s="251">
        <f>'YEAR 4'!U96+S96</f>
        <v>60523</v>
      </c>
      <c r="V96" s="72"/>
    </row>
    <row r="97" spans="1:23" s="59" customFormat="1" ht="6" customHeight="1" thickBot="1" thickTop="1">
      <c r="A97" s="45"/>
      <c r="B97" s="55"/>
      <c r="C97" s="56"/>
      <c r="D97" s="229"/>
      <c r="E97" s="229"/>
      <c r="F97" s="229"/>
      <c r="G97" s="229"/>
      <c r="H97" s="229"/>
      <c r="I97" s="230"/>
      <c r="J97" s="230"/>
      <c r="K97" s="230"/>
      <c r="L97" s="230"/>
      <c r="M97" s="230"/>
      <c r="N97" s="230"/>
      <c r="O97" s="230"/>
      <c r="P97" s="230"/>
      <c r="Q97" s="230"/>
      <c r="R97" s="45"/>
      <c r="S97" s="234"/>
      <c r="T97" s="45"/>
      <c r="U97" s="252"/>
      <c r="V97" s="89"/>
      <c r="W97" s="62"/>
    </row>
    <row r="98" spans="1:22" ht="24" customHeight="1" thickBot="1" thickTop="1">
      <c r="A98" s="3"/>
      <c r="B98" s="11"/>
      <c r="C98" s="12" t="s">
        <v>11</v>
      </c>
      <c r="D98" s="380">
        <f>IF('YEAR 1'!$U$4&gt;=5,IF('YEAR 1'!D101&gt;"",'YEAR 1'!D101,""),"")</f>
      </c>
      <c r="E98" s="381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3"/>
      <c r="R98" s="3"/>
      <c r="S98" s="246">
        <f>IF('YEAR 1'!$U$4&gt;=5,'YEAR 4'!S98,0)</f>
        <v>0</v>
      </c>
      <c r="T98" s="3"/>
      <c r="U98" s="251">
        <f>'YEAR 4'!U98+S98</f>
        <v>0</v>
      </c>
      <c r="V98" s="72"/>
    </row>
    <row r="99" spans="1:23" s="59" customFormat="1" ht="6" customHeight="1" thickBot="1" thickTop="1">
      <c r="A99" s="45"/>
      <c r="B99" s="55"/>
      <c r="C99" s="56"/>
      <c r="D99" s="229"/>
      <c r="E99" s="229"/>
      <c r="F99" s="229"/>
      <c r="G99" s="229"/>
      <c r="H99" s="229"/>
      <c r="I99" s="230"/>
      <c r="J99" s="230"/>
      <c r="K99" s="230"/>
      <c r="L99" s="230"/>
      <c r="M99" s="230"/>
      <c r="N99" s="230"/>
      <c r="O99" s="230"/>
      <c r="P99" s="230"/>
      <c r="Q99" s="230"/>
      <c r="R99" s="45"/>
      <c r="S99" s="235"/>
      <c r="T99" s="45"/>
      <c r="U99" s="252"/>
      <c r="V99" s="89"/>
      <c r="W99" s="62"/>
    </row>
    <row r="100" spans="1:22" ht="24" customHeight="1" thickBot="1" thickTop="1">
      <c r="A100" s="3"/>
      <c r="B100" s="11"/>
      <c r="C100" s="12" t="s">
        <v>12</v>
      </c>
      <c r="D100" s="380">
        <f>IF('YEAR 1'!$U$4&gt;=5,IF('YEAR 1'!D103&gt;"",'YEAR 1'!D103,""),"")</f>
      </c>
      <c r="E100" s="381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383"/>
      <c r="R100" s="3"/>
      <c r="S100" s="246">
        <f>IF('YEAR 1'!$U$4&gt;=5,'YEAR 4'!S100,0)</f>
        <v>0</v>
      </c>
      <c r="T100" s="3"/>
      <c r="U100" s="251">
        <f>'YEAR 4'!U100+S100</f>
        <v>0</v>
      </c>
      <c r="V100" s="72"/>
    </row>
    <row r="101" spans="1:23" s="59" customFormat="1" ht="6" customHeight="1" thickBot="1" thickTop="1">
      <c r="A101" s="45"/>
      <c r="B101" s="55"/>
      <c r="C101" s="56"/>
      <c r="D101" s="229"/>
      <c r="E101" s="229"/>
      <c r="F101" s="229"/>
      <c r="G101" s="229"/>
      <c r="H101" s="229"/>
      <c r="I101" s="230"/>
      <c r="J101" s="230"/>
      <c r="K101" s="230"/>
      <c r="L101" s="230"/>
      <c r="M101" s="230"/>
      <c r="N101" s="230"/>
      <c r="O101" s="230"/>
      <c r="P101" s="230"/>
      <c r="Q101" s="230"/>
      <c r="R101" s="45"/>
      <c r="S101" s="234"/>
      <c r="T101" s="45"/>
      <c r="U101" s="252"/>
      <c r="V101" s="89"/>
      <c r="W101" s="62"/>
    </row>
    <row r="102" spans="1:22" ht="24" customHeight="1" thickBot="1" thickTop="1">
      <c r="A102" s="3"/>
      <c r="B102" s="11"/>
      <c r="C102" s="12" t="s">
        <v>13</v>
      </c>
      <c r="D102" s="380">
        <f>IF('YEAR 1'!$U$4&gt;=5,IF('YEAR 1'!D105&gt;"",'YEAR 1'!D105,""),"")</f>
      </c>
      <c r="E102" s="381"/>
      <c r="F102" s="382"/>
      <c r="G102" s="382"/>
      <c r="H102" s="382"/>
      <c r="I102" s="382"/>
      <c r="J102" s="382"/>
      <c r="K102" s="382"/>
      <c r="L102" s="382"/>
      <c r="M102" s="382"/>
      <c r="N102" s="382"/>
      <c r="O102" s="382"/>
      <c r="P102" s="382"/>
      <c r="Q102" s="383"/>
      <c r="R102" s="3"/>
      <c r="S102" s="246">
        <f>IF('YEAR 1'!$U$4&gt;=5,'YEAR 4'!S102,0)</f>
        <v>0</v>
      </c>
      <c r="T102" s="3"/>
      <c r="U102" s="251">
        <f>'YEAR 4'!U102+S102</f>
        <v>0</v>
      </c>
      <c r="V102" s="72"/>
    </row>
    <row r="103" spans="1:23" s="59" customFormat="1" ht="6" customHeight="1" thickBot="1" thickTop="1">
      <c r="A103" s="45"/>
      <c r="B103" s="55"/>
      <c r="C103" s="56"/>
      <c r="D103" s="229"/>
      <c r="E103" s="229"/>
      <c r="F103" s="229"/>
      <c r="G103" s="229"/>
      <c r="H103" s="229"/>
      <c r="I103" s="230"/>
      <c r="J103" s="230"/>
      <c r="K103" s="230"/>
      <c r="L103" s="230"/>
      <c r="M103" s="230"/>
      <c r="N103" s="230"/>
      <c r="O103" s="230"/>
      <c r="P103" s="230"/>
      <c r="Q103" s="230"/>
      <c r="R103" s="45"/>
      <c r="S103" s="234"/>
      <c r="T103" s="45"/>
      <c r="U103" s="252"/>
      <c r="V103" s="89"/>
      <c r="W103" s="62"/>
    </row>
    <row r="104" spans="1:22" ht="24" customHeight="1" thickBot="1" thickTop="1">
      <c r="A104" s="3"/>
      <c r="B104" s="11"/>
      <c r="C104" s="12" t="s">
        <v>14</v>
      </c>
      <c r="D104" s="380">
        <f>IF('YEAR 1'!$U$4&gt;=5,IF('YEAR 1'!D107&gt;"",'YEAR 1'!D107,""),"")</f>
      </c>
      <c r="E104" s="381"/>
      <c r="F104" s="382"/>
      <c r="G104" s="382"/>
      <c r="H104" s="382"/>
      <c r="I104" s="382"/>
      <c r="J104" s="382"/>
      <c r="K104" s="382"/>
      <c r="L104" s="382"/>
      <c r="M104" s="382"/>
      <c r="N104" s="382"/>
      <c r="O104" s="382"/>
      <c r="P104" s="382"/>
      <c r="Q104" s="383"/>
      <c r="R104" s="3"/>
      <c r="S104" s="246">
        <f>IF('YEAR 1'!$U$4&gt;=5,'YEAR 4'!S104,0)</f>
        <v>0</v>
      </c>
      <c r="T104" s="3"/>
      <c r="U104" s="251">
        <f>'YEAR 4'!U104+S104</f>
        <v>0</v>
      </c>
      <c r="V104" s="72"/>
    </row>
    <row r="105" spans="1:23" s="59" customFormat="1" ht="5.25" customHeight="1" thickBot="1" thickTop="1">
      <c r="A105" s="45"/>
      <c r="B105" s="55"/>
      <c r="C105" s="56"/>
      <c r="D105" s="229"/>
      <c r="E105" s="229"/>
      <c r="F105" s="229"/>
      <c r="G105" s="229"/>
      <c r="H105" s="229"/>
      <c r="I105" s="230"/>
      <c r="J105" s="230"/>
      <c r="K105" s="230"/>
      <c r="L105" s="230"/>
      <c r="M105" s="230"/>
      <c r="N105" s="230"/>
      <c r="O105" s="230"/>
      <c r="P105" s="230"/>
      <c r="Q105" s="230"/>
      <c r="R105" s="45"/>
      <c r="S105" s="234"/>
      <c r="T105" s="45"/>
      <c r="U105" s="252"/>
      <c r="V105" s="89"/>
      <c r="W105" s="62"/>
    </row>
    <row r="106" spans="1:22" ht="24" customHeight="1" thickBot="1" thickTop="1">
      <c r="A106" s="3"/>
      <c r="B106" s="11"/>
      <c r="C106" s="12" t="s">
        <v>15</v>
      </c>
      <c r="D106" s="380">
        <f>IF('YEAR 1'!$U$4&gt;=5,IF('YEAR 1'!D109&gt;"",'YEAR 1'!D109,""),"")</f>
      </c>
      <c r="E106" s="381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3"/>
      <c r="R106" s="3"/>
      <c r="S106" s="246">
        <f>IF('YEAR 1'!$U$4&gt;=5,'YEAR 4'!S106,0)</f>
        <v>0</v>
      </c>
      <c r="T106" s="3"/>
      <c r="U106" s="251">
        <f>'YEAR 4'!U106+S106</f>
        <v>0</v>
      </c>
      <c r="V106" s="72"/>
    </row>
    <row r="107" spans="1:23" s="59" customFormat="1" ht="5.25" customHeight="1" thickBot="1" thickTop="1">
      <c r="A107" s="45"/>
      <c r="B107" s="55"/>
      <c r="C107" s="56"/>
      <c r="D107" s="229"/>
      <c r="E107" s="229"/>
      <c r="F107" s="229"/>
      <c r="G107" s="229"/>
      <c r="H107" s="229"/>
      <c r="I107" s="230"/>
      <c r="J107" s="230"/>
      <c r="K107" s="230"/>
      <c r="L107" s="230"/>
      <c r="M107" s="230"/>
      <c r="N107" s="230"/>
      <c r="O107" s="230"/>
      <c r="P107" s="230"/>
      <c r="Q107" s="230"/>
      <c r="R107" s="45"/>
      <c r="S107" s="234"/>
      <c r="T107" s="45"/>
      <c r="U107" s="252"/>
      <c r="V107" s="89"/>
      <c r="W107" s="62"/>
    </row>
    <row r="108" spans="1:22" ht="24" customHeight="1" thickBot="1" thickTop="1">
      <c r="A108" s="3"/>
      <c r="B108" s="11"/>
      <c r="C108" s="12" t="s">
        <v>16</v>
      </c>
      <c r="D108" s="380">
        <f>IF('YEAR 1'!$U$4&gt;=5,IF('YEAR 1'!D111&gt;"",'YEAR 1'!D111,""),"")</f>
      </c>
      <c r="E108" s="381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3"/>
      <c r="R108" s="3"/>
      <c r="S108" s="246">
        <f>IF('YEAR 1'!$U$4&gt;=5,'YEAR 4'!S108,0)</f>
        <v>0</v>
      </c>
      <c r="T108" s="3"/>
      <c r="U108" s="251">
        <f>'YEAR 4'!U108+S108</f>
        <v>0</v>
      </c>
      <c r="V108" s="72"/>
    </row>
    <row r="109" spans="1:23" s="59" customFormat="1" ht="6" customHeight="1" thickBot="1" thickTop="1">
      <c r="A109" s="45"/>
      <c r="B109" s="55"/>
      <c r="C109" s="56"/>
      <c r="D109" s="229"/>
      <c r="E109" s="229"/>
      <c r="F109" s="229"/>
      <c r="G109" s="229"/>
      <c r="H109" s="229"/>
      <c r="I109" s="230"/>
      <c r="J109" s="230"/>
      <c r="K109" s="230"/>
      <c r="L109" s="230"/>
      <c r="M109" s="230"/>
      <c r="N109" s="230"/>
      <c r="O109" s="230"/>
      <c r="P109" s="230"/>
      <c r="Q109" s="230"/>
      <c r="R109" s="45"/>
      <c r="S109" s="234"/>
      <c r="T109" s="45"/>
      <c r="U109" s="255"/>
      <c r="V109" s="89"/>
      <c r="W109" s="62"/>
    </row>
    <row r="110" spans="1:22" ht="24" customHeight="1" thickBot="1" thickTop="1">
      <c r="A110" s="3"/>
      <c r="B110" s="11"/>
      <c r="C110" s="12" t="s">
        <v>17</v>
      </c>
      <c r="D110" s="380">
        <f>IF('YEAR 1'!$U$4&gt;=5,IF('YEAR 1'!D113&gt;"",'YEAR 1'!D113,""),"")</f>
      </c>
      <c r="E110" s="381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3"/>
      <c r="R110" s="3"/>
      <c r="S110" s="246">
        <f>IF('YEAR 1'!$U$4&gt;=5,'YEAR 4'!S110,0)</f>
        <v>0</v>
      </c>
      <c r="T110" s="3"/>
      <c r="U110" s="251">
        <f>'YEAR 4'!U110+S110</f>
        <v>0</v>
      </c>
      <c r="V110" s="72"/>
    </row>
    <row r="111" spans="1:23" s="59" customFormat="1" ht="6" customHeight="1" thickBot="1" thickTop="1">
      <c r="A111" s="45"/>
      <c r="B111" s="55"/>
      <c r="C111" s="56"/>
      <c r="D111" s="229"/>
      <c r="E111" s="229"/>
      <c r="F111" s="229"/>
      <c r="G111" s="229"/>
      <c r="H111" s="229"/>
      <c r="I111" s="230"/>
      <c r="J111" s="230"/>
      <c r="K111" s="230"/>
      <c r="L111" s="230"/>
      <c r="M111" s="230"/>
      <c r="N111" s="230"/>
      <c r="O111" s="230"/>
      <c r="P111" s="230"/>
      <c r="Q111" s="230"/>
      <c r="R111" s="45"/>
      <c r="S111" s="234"/>
      <c r="T111" s="45"/>
      <c r="U111" s="252"/>
      <c r="V111" s="89"/>
      <c r="W111" s="62"/>
    </row>
    <row r="112" spans="1:22" ht="24" customHeight="1" thickBot="1" thickTop="1">
      <c r="A112" s="3"/>
      <c r="B112" s="11"/>
      <c r="C112" s="12" t="s">
        <v>18</v>
      </c>
      <c r="D112" s="380" t="s">
        <v>127</v>
      </c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6"/>
      <c r="R112" s="3"/>
      <c r="S112" s="246">
        <f>IF('YEAR 1'!$U$4&gt;=5,'YEAR 4'!S112,0)</f>
        <v>0</v>
      </c>
      <c r="T112" s="3"/>
      <c r="U112" s="251">
        <f>'YEAR 4'!U112+S112</f>
        <v>0</v>
      </c>
      <c r="V112" s="72"/>
    </row>
    <row r="113" spans="1:23" s="5" customFormat="1" ht="24" customHeight="1" thickBot="1" thickTop="1">
      <c r="A113" s="8"/>
      <c r="B113" s="64"/>
      <c r="C113" s="65"/>
      <c r="D113" s="295" t="s">
        <v>52</v>
      </c>
      <c r="E113" s="295"/>
      <c r="F113" s="295"/>
      <c r="G113" s="295"/>
      <c r="H113" s="295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>
        <f>SUM(S94:S112)</f>
        <v>0</v>
      </c>
      <c r="T113" s="17"/>
      <c r="U113" s="78">
        <f>SUM(U94:U112)</f>
        <v>115816</v>
      </c>
      <c r="V113" s="74"/>
      <c r="W113" s="53"/>
    </row>
    <row r="114" ht="8.25" customHeight="1" thickBot="1"/>
    <row r="115" spans="2:23" s="159" customFormat="1" ht="24" customHeight="1" thickBot="1">
      <c r="B115" s="173" t="s">
        <v>110</v>
      </c>
      <c r="C115" s="163"/>
      <c r="D115" s="161" t="s">
        <v>2</v>
      </c>
      <c r="E115" s="168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74"/>
      <c r="V115" s="175"/>
      <c r="W115" s="172"/>
    </row>
    <row r="116" spans="1:24" s="5" customFormat="1" ht="5.25" customHeight="1">
      <c r="A116" s="8"/>
      <c r="B116" s="29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51"/>
      <c r="V116" s="71"/>
      <c r="W116" s="52"/>
      <c r="X116" s="8"/>
    </row>
    <row r="117" spans="1:24" s="5" customFormat="1" ht="26.25" customHeight="1">
      <c r="A117" s="8"/>
      <c r="B117" s="29"/>
      <c r="C117" s="30"/>
      <c r="D117" s="392"/>
      <c r="E117" s="393"/>
      <c r="F117" s="393"/>
      <c r="G117" s="393"/>
      <c r="H117" s="393"/>
      <c r="I117" s="393"/>
      <c r="J117" s="393"/>
      <c r="K117" s="393"/>
      <c r="L117" s="393"/>
      <c r="M117" s="393"/>
      <c r="N117" s="85"/>
      <c r="O117" s="394"/>
      <c r="P117" s="394"/>
      <c r="Q117" s="394"/>
      <c r="R117" s="394"/>
      <c r="S117" s="394"/>
      <c r="T117" s="86"/>
      <c r="U117" s="258"/>
      <c r="V117" s="7"/>
      <c r="W117" s="214"/>
      <c r="X117" s="7"/>
    </row>
    <row r="118" spans="1:24" s="5" customFormat="1" ht="14.25" customHeight="1">
      <c r="A118" s="8"/>
      <c r="B118" s="29"/>
      <c r="C118" s="30"/>
      <c r="D118" s="30"/>
      <c r="E118" s="30"/>
      <c r="F118" s="30"/>
      <c r="G118" s="30"/>
      <c r="H118" s="8"/>
      <c r="I118" s="8"/>
      <c r="J118" s="8"/>
      <c r="K118" s="8"/>
      <c r="L118" s="8"/>
      <c r="M118" s="22"/>
      <c r="N118" s="8"/>
      <c r="O118" s="22"/>
      <c r="P118" s="22"/>
      <c r="Q118" s="22"/>
      <c r="R118" s="8"/>
      <c r="S118" s="8"/>
      <c r="T118" s="8"/>
      <c r="U118" s="33"/>
      <c r="V118" s="37"/>
      <c r="W118" s="34"/>
      <c r="X118" s="7"/>
    </row>
    <row r="119" spans="1:23" s="5" customFormat="1" ht="11.25" customHeight="1">
      <c r="A119" s="8"/>
      <c r="B119" s="29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22"/>
      <c r="N119" s="22"/>
      <c r="O119" s="22"/>
      <c r="P119" s="22"/>
      <c r="Q119" s="22"/>
      <c r="R119" s="8"/>
      <c r="S119" s="350"/>
      <c r="T119" s="350"/>
      <c r="U119" s="306" t="s">
        <v>149</v>
      </c>
      <c r="V119" s="71"/>
      <c r="W119" s="52"/>
    </row>
    <row r="120" spans="1:23" s="5" customFormat="1" ht="24" customHeight="1" thickBot="1">
      <c r="A120" s="8"/>
      <c r="B120" s="6"/>
      <c r="C120" s="8"/>
      <c r="D120" s="332" t="s">
        <v>47</v>
      </c>
      <c r="E120" s="332"/>
      <c r="F120" s="333"/>
      <c r="G120" s="8"/>
      <c r="H120" s="18"/>
      <c r="I120" s="8"/>
      <c r="J120" s="8"/>
      <c r="K120" s="22"/>
      <c r="L120" s="8"/>
      <c r="M120" s="10"/>
      <c r="N120" s="8"/>
      <c r="O120" s="10"/>
      <c r="P120" s="8"/>
      <c r="Q120" s="10"/>
      <c r="R120" s="10"/>
      <c r="S120" s="10" t="s">
        <v>168</v>
      </c>
      <c r="T120" s="10"/>
      <c r="U120" s="371"/>
      <c r="V120" s="71"/>
      <c r="W120" s="52"/>
    </row>
    <row r="121" spans="2:22" ht="24" customHeight="1" thickBot="1" thickTop="1">
      <c r="B121" s="11"/>
      <c r="C121" s="12" t="s">
        <v>9</v>
      </c>
      <c r="D121" s="326" t="s">
        <v>187</v>
      </c>
      <c r="E121" s="327"/>
      <c r="F121" s="328"/>
      <c r="G121" s="328"/>
      <c r="H121" s="328"/>
      <c r="I121" s="328"/>
      <c r="J121" s="328"/>
      <c r="K121" s="328"/>
      <c r="L121" s="328"/>
      <c r="M121" s="329"/>
      <c r="N121" s="3"/>
      <c r="O121" s="3"/>
      <c r="P121" s="3"/>
      <c r="Q121" s="3"/>
      <c r="R121" s="3"/>
      <c r="S121" s="90">
        <f>IF('YEAR 1'!$U$4&gt;=5,('YEAR 4'!S121*'YEAR 4'!$U$117)+'YEAR 4'!S121,0)</f>
        <v>13007.550125000002</v>
      </c>
      <c r="T121" s="3"/>
      <c r="U121" s="251">
        <f>'YEAR 4'!U121+S121</f>
        <v>63762.562625</v>
      </c>
      <c r="V121" s="72"/>
    </row>
    <row r="122" spans="2:22" ht="6" customHeight="1" thickBot="1" thickTop="1">
      <c r="B122" s="11"/>
      <c r="C122" s="1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91"/>
      <c r="V122" s="72"/>
    </row>
    <row r="123" spans="2:22" ht="24" customHeight="1" thickBot="1" thickTop="1">
      <c r="B123" s="11"/>
      <c r="C123" s="12" t="s">
        <v>10</v>
      </c>
      <c r="D123" s="326" t="s">
        <v>25</v>
      </c>
      <c r="E123" s="327"/>
      <c r="F123" s="328"/>
      <c r="G123" s="328"/>
      <c r="H123" s="328"/>
      <c r="I123" s="328"/>
      <c r="J123" s="328"/>
      <c r="K123" s="328"/>
      <c r="L123" s="328"/>
      <c r="M123" s="329"/>
      <c r="N123" s="3"/>
      <c r="O123" s="3"/>
      <c r="P123" s="3"/>
      <c r="Q123" s="3"/>
      <c r="R123" s="3"/>
      <c r="S123" s="90">
        <f>IF('YEAR 1'!$U$4&gt;=5,('YEAR 4'!S123*'YEAR 4'!$U$117)+'YEAR 4'!S123,0)</f>
        <v>3060.3</v>
      </c>
      <c r="T123" s="3"/>
      <c r="U123" s="251">
        <f>'YEAR 4'!U123+S123</f>
        <v>9090.3</v>
      </c>
      <c r="V123" s="72"/>
    </row>
    <row r="124" spans="2:23" s="5" customFormat="1" ht="24" customHeight="1" thickBot="1" thickTop="1">
      <c r="B124" s="64"/>
      <c r="C124" s="68"/>
      <c r="D124" s="17" t="s">
        <v>53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69"/>
      <c r="R124" s="17"/>
      <c r="S124" s="17">
        <f>SUM(S121:S123)</f>
        <v>16067.850125</v>
      </c>
      <c r="T124" s="17"/>
      <c r="U124" s="78">
        <f>SUM(U121:U123)</f>
        <v>72852.862625</v>
      </c>
      <c r="V124" s="74"/>
      <c r="W124" s="53"/>
    </row>
    <row r="125" ht="7.5" customHeight="1" thickBot="1"/>
    <row r="126" spans="1:23" s="159" customFormat="1" ht="24" customHeight="1" thickBot="1">
      <c r="A126" s="166"/>
      <c r="B126" s="173" t="s">
        <v>111</v>
      </c>
      <c r="C126" s="163"/>
      <c r="D126" s="301" t="s">
        <v>112</v>
      </c>
      <c r="E126" s="301"/>
      <c r="F126" s="301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76"/>
      <c r="V126" s="175"/>
      <c r="W126" s="172"/>
    </row>
    <row r="127" spans="1:24" s="5" customFormat="1" ht="5.25" customHeight="1">
      <c r="A127" s="8"/>
      <c r="B127" s="29"/>
      <c r="C127" s="8"/>
      <c r="D127" s="8"/>
      <c r="E127" s="8"/>
      <c r="F127" s="8"/>
      <c r="G127" s="8"/>
      <c r="H127" s="392"/>
      <c r="I127" s="395"/>
      <c r="J127" s="395"/>
      <c r="K127" s="395"/>
      <c r="L127" s="395"/>
      <c r="M127" s="395"/>
      <c r="N127" s="395"/>
      <c r="O127" s="395"/>
      <c r="P127" s="395"/>
      <c r="Q127" s="395"/>
      <c r="R127" s="8"/>
      <c r="S127" s="8"/>
      <c r="T127" s="8"/>
      <c r="U127" s="51"/>
      <c r="V127" s="71"/>
      <c r="W127" s="52"/>
      <c r="X127" s="8"/>
    </row>
    <row r="128" spans="1:24" s="5" customFormat="1" ht="26.25" customHeight="1">
      <c r="A128" s="8"/>
      <c r="B128" s="29"/>
      <c r="C128" s="30"/>
      <c r="D128" s="392"/>
      <c r="E128" s="393"/>
      <c r="F128" s="393"/>
      <c r="G128" s="393"/>
      <c r="H128" s="393"/>
      <c r="I128" s="393"/>
      <c r="J128" s="393"/>
      <c r="K128" s="393"/>
      <c r="L128" s="393"/>
      <c r="M128" s="393"/>
      <c r="N128" s="85"/>
      <c r="O128" s="394"/>
      <c r="P128" s="394"/>
      <c r="Q128" s="394"/>
      <c r="R128" s="394"/>
      <c r="S128" s="394"/>
      <c r="T128" s="86"/>
      <c r="U128" s="258"/>
      <c r="V128" s="7"/>
      <c r="W128" s="214"/>
      <c r="X128" s="7"/>
    </row>
    <row r="129" spans="1:24" s="5" customFormat="1" ht="14.25" customHeight="1">
      <c r="A129" s="8"/>
      <c r="B129" s="29"/>
      <c r="C129" s="30"/>
      <c r="D129" s="30"/>
      <c r="E129" s="30"/>
      <c r="F129" s="30"/>
      <c r="G129" s="30"/>
      <c r="H129" s="8"/>
      <c r="I129" s="8"/>
      <c r="J129" s="8"/>
      <c r="K129" s="8"/>
      <c r="L129" s="8"/>
      <c r="M129" s="22"/>
      <c r="N129" s="8"/>
      <c r="O129" s="22"/>
      <c r="P129" s="22"/>
      <c r="Q129" s="22"/>
      <c r="R129" s="8"/>
      <c r="S129" s="8"/>
      <c r="T129" s="8"/>
      <c r="U129" s="33"/>
      <c r="V129" s="37"/>
      <c r="W129" s="34"/>
      <c r="X129" s="7"/>
    </row>
    <row r="130" spans="1:23" s="5" customFormat="1" ht="11.25" customHeight="1">
      <c r="A130" s="8"/>
      <c r="B130" s="29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22"/>
      <c r="N130" s="22"/>
      <c r="O130" s="22"/>
      <c r="P130" s="22"/>
      <c r="Q130" s="22"/>
      <c r="R130" s="8"/>
      <c r="S130" s="350"/>
      <c r="T130" s="350"/>
      <c r="U130" s="51"/>
      <c r="V130" s="71"/>
      <c r="W130" s="52"/>
    </row>
    <row r="131" spans="1:23" s="5" customFormat="1" ht="28.5" customHeight="1" thickBot="1">
      <c r="A131" s="8"/>
      <c r="B131" s="6"/>
      <c r="C131" s="8"/>
      <c r="D131" s="332" t="s">
        <v>47</v>
      </c>
      <c r="E131" s="332"/>
      <c r="F131" s="333"/>
      <c r="G131" s="8"/>
      <c r="H131" s="18"/>
      <c r="I131" s="8"/>
      <c r="J131" s="8"/>
      <c r="K131" s="22"/>
      <c r="L131" s="8"/>
      <c r="M131" s="10"/>
      <c r="N131" s="8"/>
      <c r="O131" s="10"/>
      <c r="P131" s="330" t="s">
        <v>117</v>
      </c>
      <c r="Q131" s="323"/>
      <c r="R131" s="323"/>
      <c r="S131" s="10" t="s">
        <v>168</v>
      </c>
      <c r="T131" s="10"/>
      <c r="U131" s="254" t="s">
        <v>149</v>
      </c>
      <c r="V131" s="71"/>
      <c r="W131" s="52"/>
    </row>
    <row r="132" spans="1:22" ht="24" customHeight="1" thickBot="1" thickTop="1">
      <c r="A132" s="3"/>
      <c r="B132" s="11"/>
      <c r="C132" s="12" t="s">
        <v>9</v>
      </c>
      <c r="D132" s="326" t="s">
        <v>26</v>
      </c>
      <c r="E132" s="327"/>
      <c r="F132" s="328"/>
      <c r="G132" s="328"/>
      <c r="H132" s="328"/>
      <c r="I132" s="328"/>
      <c r="J132" s="328"/>
      <c r="K132" s="328"/>
      <c r="L132" s="328"/>
      <c r="M132" s="329"/>
      <c r="N132" s="3"/>
      <c r="O132" s="3"/>
      <c r="P132" s="3"/>
      <c r="Q132" s="232">
        <f>IF('YEAR 1'!$U$4&gt;=5,'YEAR 4'!Q132,0)</f>
        <v>2</v>
      </c>
      <c r="R132" s="3"/>
      <c r="S132" s="90">
        <f>IF('YEAR 1'!$U$4&gt;=5,('YEAR 4'!S132*'YEAR 4'!$U$128)+'YEAR 4'!S132,0)</f>
        <v>12989.18592</v>
      </c>
      <c r="T132" s="3"/>
      <c r="U132" s="251">
        <f>'YEAR 4'!U132+S132</f>
        <v>62448.481920000006</v>
      </c>
      <c r="V132" s="72"/>
    </row>
    <row r="133" spans="2:23" s="45" customFormat="1" ht="6" customHeight="1" thickBot="1" thickTop="1">
      <c r="B133" s="55"/>
      <c r="C133" s="56"/>
      <c r="D133" s="60"/>
      <c r="E133" s="60"/>
      <c r="F133" s="61"/>
      <c r="G133" s="61"/>
      <c r="H133" s="61"/>
      <c r="I133" s="61"/>
      <c r="J133" s="61"/>
      <c r="K133" s="61"/>
      <c r="L133" s="61"/>
      <c r="M133" s="61"/>
      <c r="Q133" s="242"/>
      <c r="U133" s="252"/>
      <c r="V133" s="89"/>
      <c r="W133" s="62"/>
    </row>
    <row r="134" spans="1:22" ht="24" customHeight="1" thickBot="1" thickTop="1">
      <c r="A134" s="3"/>
      <c r="B134" s="11"/>
      <c r="C134" s="12" t="s">
        <v>10</v>
      </c>
      <c r="D134" s="326" t="s">
        <v>2</v>
      </c>
      <c r="E134" s="327"/>
      <c r="F134" s="328"/>
      <c r="G134" s="328"/>
      <c r="H134" s="328"/>
      <c r="I134" s="328"/>
      <c r="J134" s="328"/>
      <c r="K134" s="328"/>
      <c r="L134" s="328"/>
      <c r="M134" s="329"/>
      <c r="N134" s="3"/>
      <c r="O134" s="3"/>
      <c r="P134" s="3"/>
      <c r="Q134" s="232">
        <f>IF('YEAR 1'!$U$4&gt;=5,'YEAR 4'!Q134,0)</f>
        <v>0</v>
      </c>
      <c r="R134" s="3"/>
      <c r="S134" s="90">
        <f>IF('YEAR 1'!$U$4&gt;=5,('YEAR 4'!S134*'YEAR 4'!$U$128)+'YEAR 4'!S134,0)</f>
        <v>0</v>
      </c>
      <c r="T134" s="3"/>
      <c r="U134" s="251">
        <f>'YEAR 4'!U134+S134</f>
        <v>0</v>
      </c>
      <c r="V134" s="72"/>
    </row>
    <row r="135" spans="2:23" s="45" customFormat="1" ht="6" customHeight="1" thickBot="1" thickTop="1">
      <c r="B135" s="55"/>
      <c r="C135" s="56"/>
      <c r="D135" s="60"/>
      <c r="E135" s="60"/>
      <c r="F135" s="61"/>
      <c r="G135" s="61"/>
      <c r="H135" s="61"/>
      <c r="I135" s="61"/>
      <c r="J135" s="61"/>
      <c r="K135" s="61"/>
      <c r="L135" s="61"/>
      <c r="M135" s="61"/>
      <c r="Q135" s="242"/>
      <c r="U135" s="252"/>
      <c r="V135" s="89"/>
      <c r="W135" s="62"/>
    </row>
    <row r="136" spans="1:22" ht="24" customHeight="1" thickBot="1" thickTop="1">
      <c r="A136" s="3"/>
      <c r="B136" s="11"/>
      <c r="C136" s="12" t="s">
        <v>11</v>
      </c>
      <c r="D136" s="326" t="s">
        <v>27</v>
      </c>
      <c r="E136" s="327"/>
      <c r="F136" s="328"/>
      <c r="G136" s="328"/>
      <c r="H136" s="328"/>
      <c r="I136" s="328"/>
      <c r="J136" s="328"/>
      <c r="K136" s="328"/>
      <c r="L136" s="328"/>
      <c r="M136" s="329"/>
      <c r="N136" s="3"/>
      <c r="O136" s="3"/>
      <c r="P136" s="3"/>
      <c r="Q136" s="232">
        <f>IF('YEAR 1'!$U$4&gt;=5,'YEAR 4'!Q136,0)</f>
        <v>0</v>
      </c>
      <c r="R136" s="3"/>
      <c r="S136" s="90">
        <f>IF('YEAR 1'!$U$4&gt;=5,('YEAR 4'!S136*'YEAR 4'!$U$128)+'YEAR 4'!S136,0)</f>
        <v>0</v>
      </c>
      <c r="T136" s="3"/>
      <c r="U136" s="251">
        <f>'YEAR 4'!U136+S136</f>
        <v>0</v>
      </c>
      <c r="V136" s="72"/>
    </row>
    <row r="137" spans="2:23" s="45" customFormat="1" ht="6" customHeight="1" thickBot="1" thickTop="1">
      <c r="B137" s="55"/>
      <c r="C137" s="56"/>
      <c r="D137" s="60"/>
      <c r="E137" s="60"/>
      <c r="F137" s="61"/>
      <c r="G137" s="61"/>
      <c r="H137" s="61"/>
      <c r="I137" s="61"/>
      <c r="J137" s="61"/>
      <c r="K137" s="61"/>
      <c r="L137" s="61"/>
      <c r="M137" s="61"/>
      <c r="Q137" s="242"/>
      <c r="U137" s="252"/>
      <c r="V137" s="89"/>
      <c r="W137" s="62"/>
    </row>
    <row r="138" spans="1:22" ht="24" customHeight="1" thickBot="1" thickTop="1">
      <c r="A138" s="3"/>
      <c r="B138" s="11"/>
      <c r="C138" s="12" t="s">
        <v>12</v>
      </c>
      <c r="D138" s="326" t="s">
        <v>3</v>
      </c>
      <c r="E138" s="327"/>
      <c r="F138" s="328"/>
      <c r="G138" s="328"/>
      <c r="H138" s="328"/>
      <c r="I138" s="328"/>
      <c r="J138" s="328"/>
      <c r="K138" s="328"/>
      <c r="L138" s="328"/>
      <c r="M138" s="329"/>
      <c r="N138" s="3"/>
      <c r="O138" s="3"/>
      <c r="P138" s="3"/>
      <c r="Q138" s="232">
        <f>IF('YEAR 1'!$U$4&gt;=5,'YEAR 4'!Q138,0)</f>
        <v>0</v>
      </c>
      <c r="R138" s="3"/>
      <c r="S138" s="90">
        <f>IF('YEAR 1'!$U$4&gt;=5,('YEAR 4'!S138*'YEAR 4'!$U$128)+'YEAR 4'!S138,0)</f>
        <v>0</v>
      </c>
      <c r="T138" s="3"/>
      <c r="U138" s="251">
        <f>'YEAR 4'!U138+S138</f>
        <v>0</v>
      </c>
      <c r="V138" s="72"/>
    </row>
    <row r="139" spans="1:23" s="5" customFormat="1" ht="24" customHeight="1" thickBot="1" thickTop="1">
      <c r="A139" s="8"/>
      <c r="B139" s="64"/>
      <c r="C139" s="17"/>
      <c r="D139" s="17" t="s">
        <v>54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>
        <f>SUM(S132:S138)</f>
        <v>12989.18592</v>
      </c>
      <c r="T139" s="17"/>
      <c r="U139" s="78">
        <f>SUM(U132:U138)</f>
        <v>62448.481920000006</v>
      </c>
      <c r="V139" s="74"/>
      <c r="W139" s="53"/>
    </row>
    <row r="140" ht="8.25" customHeight="1" thickBot="1"/>
    <row r="141" spans="1:23" s="159" customFormat="1" ht="24" customHeight="1" thickBot="1">
      <c r="A141" s="166"/>
      <c r="B141" s="173" t="s">
        <v>113</v>
      </c>
      <c r="C141" s="177"/>
      <c r="D141" s="301" t="s">
        <v>94</v>
      </c>
      <c r="E141" s="301"/>
      <c r="F141" s="301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63"/>
      <c r="U141" s="176"/>
      <c r="V141" s="178"/>
      <c r="W141" s="169"/>
    </row>
    <row r="142" spans="1:24" s="5" customFormat="1" ht="5.25" customHeight="1">
      <c r="A142" s="8"/>
      <c r="B142" s="29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51"/>
      <c r="V142" s="71"/>
      <c r="W142" s="52"/>
      <c r="X142" s="8"/>
    </row>
    <row r="143" spans="1:24" s="5" customFormat="1" ht="26.25" customHeight="1">
      <c r="A143" s="8"/>
      <c r="B143" s="29"/>
      <c r="C143" s="30"/>
      <c r="D143" s="392"/>
      <c r="E143" s="393"/>
      <c r="F143" s="393"/>
      <c r="G143" s="393"/>
      <c r="H143" s="393"/>
      <c r="I143" s="393"/>
      <c r="J143" s="393"/>
      <c r="K143" s="393"/>
      <c r="L143" s="393"/>
      <c r="M143" s="393"/>
      <c r="N143" s="85"/>
      <c r="O143" s="394"/>
      <c r="P143" s="394"/>
      <c r="Q143" s="394"/>
      <c r="R143" s="394"/>
      <c r="S143" s="394"/>
      <c r="T143" s="86"/>
      <c r="U143" s="258"/>
      <c r="V143" s="7"/>
      <c r="W143" s="214"/>
      <c r="X143" s="7"/>
    </row>
    <row r="144" spans="1:24" s="5" customFormat="1" ht="14.25" customHeight="1">
      <c r="A144" s="8"/>
      <c r="B144" s="29"/>
      <c r="C144" s="30"/>
      <c r="D144" s="30"/>
      <c r="E144" s="30"/>
      <c r="F144" s="30"/>
      <c r="G144" s="30"/>
      <c r="H144" s="8"/>
      <c r="I144" s="8"/>
      <c r="J144" s="8"/>
      <c r="K144" s="8"/>
      <c r="L144" s="8"/>
      <c r="M144" s="22"/>
      <c r="N144" s="8"/>
      <c r="O144" s="22"/>
      <c r="P144" s="22"/>
      <c r="Q144" s="22"/>
      <c r="R144" s="8"/>
      <c r="S144" s="8"/>
      <c r="T144" s="8"/>
      <c r="U144" s="33"/>
      <c r="V144" s="37"/>
      <c r="W144" s="34"/>
      <c r="X144" s="7"/>
    </row>
    <row r="145" spans="1:23" s="5" customFormat="1" ht="11.25" customHeight="1">
      <c r="A145" s="8"/>
      <c r="B145" s="29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22"/>
      <c r="N145" s="22"/>
      <c r="O145" s="22"/>
      <c r="P145" s="22"/>
      <c r="Q145" s="22"/>
      <c r="R145" s="8"/>
      <c r="S145" s="350"/>
      <c r="T145" s="350"/>
      <c r="U145" s="378" t="s">
        <v>149</v>
      </c>
      <c r="V145" s="71"/>
      <c r="W145" s="52"/>
    </row>
    <row r="146" spans="1:23" s="5" customFormat="1" ht="24" customHeight="1" thickBot="1">
      <c r="A146" s="8"/>
      <c r="B146" s="6"/>
      <c r="C146" s="8"/>
      <c r="D146" s="332" t="s">
        <v>47</v>
      </c>
      <c r="E146" s="332"/>
      <c r="F146" s="333"/>
      <c r="G146" s="8"/>
      <c r="H146" s="18"/>
      <c r="I146" s="8"/>
      <c r="J146" s="8"/>
      <c r="K146" s="22"/>
      <c r="L146" s="8"/>
      <c r="M146" s="10"/>
      <c r="N146" s="8"/>
      <c r="O146" s="10"/>
      <c r="P146" s="8"/>
      <c r="Q146" s="10"/>
      <c r="R146" s="10"/>
      <c r="S146" s="10" t="s">
        <v>168</v>
      </c>
      <c r="T146" s="10"/>
      <c r="U146" s="379"/>
      <c r="V146" s="71"/>
      <c r="W146" s="52"/>
    </row>
    <row r="147" spans="1:22" ht="24" customHeight="1" thickBot="1" thickTop="1">
      <c r="A147" s="3"/>
      <c r="B147" s="11"/>
      <c r="C147" s="12" t="s">
        <v>9</v>
      </c>
      <c r="D147" s="326" t="s">
        <v>28</v>
      </c>
      <c r="E147" s="327"/>
      <c r="F147" s="328"/>
      <c r="G147" s="328"/>
      <c r="H147" s="328"/>
      <c r="I147" s="328"/>
      <c r="J147" s="328"/>
      <c r="K147" s="328"/>
      <c r="L147" s="328"/>
      <c r="M147" s="329"/>
      <c r="N147" s="3"/>
      <c r="O147" s="3"/>
      <c r="P147" s="3"/>
      <c r="Q147" s="3"/>
      <c r="R147" s="3"/>
      <c r="S147" s="90">
        <f>IF('YEAR 1'!$U$4&gt;=5,('YEAR 4'!S147*'YEAR 4'!$U$143)+'YEAR 4'!S147,0)</f>
        <v>5412.1608</v>
      </c>
      <c r="T147" s="3"/>
      <c r="U147" s="251">
        <f>'YEAR 4'!U147+S147</f>
        <v>26020.2008</v>
      </c>
      <c r="V147" s="72"/>
    </row>
    <row r="148" spans="1:22" ht="6" customHeight="1" thickBot="1" thickTop="1">
      <c r="A148" s="3"/>
      <c r="B148" s="11"/>
      <c r="C148" s="1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91"/>
      <c r="V148" s="72"/>
    </row>
    <row r="149" spans="1:22" ht="24" customHeight="1" thickBot="1" thickTop="1">
      <c r="A149" s="3"/>
      <c r="B149" s="11"/>
      <c r="C149" s="12" t="s">
        <v>10</v>
      </c>
      <c r="D149" s="326" t="s">
        <v>29</v>
      </c>
      <c r="E149" s="327"/>
      <c r="F149" s="328"/>
      <c r="G149" s="328"/>
      <c r="H149" s="328"/>
      <c r="I149" s="328"/>
      <c r="J149" s="328"/>
      <c r="K149" s="328"/>
      <c r="L149" s="328"/>
      <c r="M149" s="329"/>
      <c r="N149" s="3"/>
      <c r="O149" s="3"/>
      <c r="P149" s="3"/>
      <c r="Q149" s="3"/>
      <c r="R149" s="3"/>
      <c r="S149" s="90">
        <f>IF('YEAR 1'!$U$4&gt;=5,('YEAR 4'!S149*'YEAR 4'!$U$143)+'YEAR 4'!S149,0)</f>
        <v>4244.832</v>
      </c>
      <c r="T149" s="3"/>
      <c r="U149" s="251">
        <f>'YEAR 4'!U149+S149</f>
        <v>16486.432</v>
      </c>
      <c r="V149" s="72"/>
    </row>
    <row r="150" spans="1:22" ht="6" customHeight="1" thickBot="1" thickTop="1">
      <c r="A150" s="3"/>
      <c r="B150" s="11"/>
      <c r="C150" s="1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91"/>
      <c r="V150" s="72"/>
    </row>
    <row r="151" spans="1:22" ht="24" customHeight="1" thickBot="1" thickTop="1">
      <c r="A151" s="3"/>
      <c r="B151" s="11"/>
      <c r="C151" s="12" t="s">
        <v>11</v>
      </c>
      <c r="D151" s="326" t="s">
        <v>30</v>
      </c>
      <c r="E151" s="327"/>
      <c r="F151" s="328"/>
      <c r="G151" s="328"/>
      <c r="H151" s="328"/>
      <c r="I151" s="328"/>
      <c r="J151" s="328"/>
      <c r="K151" s="328"/>
      <c r="L151" s="328"/>
      <c r="M151" s="329"/>
      <c r="N151" s="3"/>
      <c r="O151" s="3"/>
      <c r="P151" s="3"/>
      <c r="Q151" s="3"/>
      <c r="R151" s="3"/>
      <c r="S151" s="90">
        <f>IF('YEAR 1'!$U$4&gt;=5,('YEAR 4'!S151*'YEAR 4'!$U$143)+'YEAR 4'!S151,0)</f>
        <v>0</v>
      </c>
      <c r="T151" s="3"/>
      <c r="U151" s="251">
        <f>'YEAR 4'!U151+S151</f>
        <v>0</v>
      </c>
      <c r="V151" s="72"/>
    </row>
    <row r="152" spans="1:22" ht="6" customHeight="1" thickBot="1" thickTop="1">
      <c r="A152" s="3"/>
      <c r="B152" s="11"/>
      <c r="C152" s="12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91"/>
      <c r="V152" s="72"/>
    </row>
    <row r="153" spans="1:22" ht="24" customHeight="1" thickBot="1" thickTop="1">
      <c r="A153" s="3"/>
      <c r="B153" s="11"/>
      <c r="C153" s="12" t="s">
        <v>12</v>
      </c>
      <c r="D153" s="326" t="s">
        <v>31</v>
      </c>
      <c r="E153" s="327"/>
      <c r="F153" s="328"/>
      <c r="G153" s="328"/>
      <c r="H153" s="328"/>
      <c r="I153" s="328"/>
      <c r="J153" s="328"/>
      <c r="K153" s="328"/>
      <c r="L153" s="328"/>
      <c r="M153" s="329"/>
      <c r="N153" s="3"/>
      <c r="O153" s="3"/>
      <c r="P153" s="3"/>
      <c r="Q153" s="3"/>
      <c r="R153" s="3"/>
      <c r="S153" s="90">
        <f>IF('YEAR 1'!$U$4&gt;=5,('YEAR 4'!S153*'YEAR 4'!$U$143)+'YEAR 4'!S153,0)</f>
        <v>0</v>
      </c>
      <c r="T153" s="3"/>
      <c r="U153" s="251">
        <f>'YEAR 4'!U153+S153</f>
        <v>0</v>
      </c>
      <c r="V153" s="72"/>
    </row>
    <row r="154" spans="1:22" ht="6" customHeight="1" thickBot="1" thickTop="1">
      <c r="A154" s="3"/>
      <c r="B154" s="11"/>
      <c r="C154" s="12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91"/>
      <c r="V154" s="72"/>
    </row>
    <row r="155" spans="1:22" ht="24" customHeight="1" thickBot="1" thickTop="1">
      <c r="A155" s="3"/>
      <c r="B155" s="11"/>
      <c r="C155" s="12" t="s">
        <v>13</v>
      </c>
      <c r="D155" s="326" t="s">
        <v>34</v>
      </c>
      <c r="E155" s="327"/>
      <c r="F155" s="328"/>
      <c r="G155" s="328"/>
      <c r="H155" s="328"/>
      <c r="I155" s="328"/>
      <c r="J155" s="328"/>
      <c r="K155" s="328"/>
      <c r="L155" s="328"/>
      <c r="M155" s="329"/>
      <c r="N155" s="3"/>
      <c r="O155" s="3"/>
      <c r="P155" s="3"/>
      <c r="Q155" s="3"/>
      <c r="R155" s="3"/>
      <c r="S155" s="90">
        <f>IF('YEAR 1'!$U$4&gt;=5,('YEAR 4'!S155*'YEAR 4'!$U$143)+'YEAR 4'!S155,0)+16000*0.03+16000*0.03+16000*0.03+16000*0.03</f>
        <v>22215.878399999998</v>
      </c>
      <c r="T155" s="3"/>
      <c r="U155" s="251">
        <f>'YEAR 4'!U155+S155</f>
        <v>93009.7984</v>
      </c>
      <c r="V155" s="72"/>
    </row>
    <row r="156" spans="1:22" ht="6" customHeight="1" thickBot="1" thickTop="1">
      <c r="A156" s="3"/>
      <c r="B156" s="11"/>
      <c r="C156" s="1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91"/>
      <c r="V156" s="72"/>
    </row>
    <row r="157" spans="1:22" ht="24" customHeight="1" thickBot="1" thickTop="1">
      <c r="A157" s="3"/>
      <c r="B157" s="11"/>
      <c r="C157" s="12" t="s">
        <v>14</v>
      </c>
      <c r="D157" s="326" t="s">
        <v>48</v>
      </c>
      <c r="E157" s="327"/>
      <c r="F157" s="328"/>
      <c r="G157" s="328"/>
      <c r="H157" s="328"/>
      <c r="I157" s="328"/>
      <c r="J157" s="328"/>
      <c r="K157" s="328"/>
      <c r="L157" s="328"/>
      <c r="M157" s="329"/>
      <c r="N157" s="3"/>
      <c r="O157" s="3"/>
      <c r="P157" s="3"/>
      <c r="Q157" s="3"/>
      <c r="R157" s="3"/>
      <c r="S157" s="90">
        <f>IF('YEAR 1'!$U$4&gt;=5,('YEAR 4'!S157*'YEAR 4'!$U$143)+'YEAR 4'!S157,0)</f>
        <v>279267.49728</v>
      </c>
      <c r="T157" s="3"/>
      <c r="U157" s="251">
        <f>'YEAR 4'!U157+S157</f>
        <v>1342642.36128</v>
      </c>
      <c r="V157" s="72"/>
    </row>
    <row r="158" spans="1:22" ht="6" customHeight="1" thickBot="1" thickTop="1">
      <c r="A158" s="3"/>
      <c r="B158" s="11"/>
      <c r="C158" s="56"/>
      <c r="D158" s="60"/>
      <c r="E158" s="60"/>
      <c r="F158" s="61"/>
      <c r="G158" s="61"/>
      <c r="H158" s="61"/>
      <c r="I158" s="61"/>
      <c r="J158" s="61"/>
      <c r="K158" s="61"/>
      <c r="L158" s="61"/>
      <c r="M158" s="61"/>
      <c r="N158" s="45"/>
      <c r="O158" s="45"/>
      <c r="P158" s="45"/>
      <c r="Q158" s="45"/>
      <c r="R158" s="45"/>
      <c r="S158" s="60"/>
      <c r="T158" s="45"/>
      <c r="U158" s="191"/>
      <c r="V158" s="72"/>
    </row>
    <row r="159" spans="1:22" ht="24" customHeight="1" thickBot="1" thickTop="1">
      <c r="A159" s="3"/>
      <c r="B159" s="11"/>
      <c r="C159" s="12" t="s">
        <v>15</v>
      </c>
      <c r="D159" s="326" t="s">
        <v>3</v>
      </c>
      <c r="E159" s="327"/>
      <c r="F159" s="328"/>
      <c r="G159" s="328"/>
      <c r="H159" s="328"/>
      <c r="I159" s="328"/>
      <c r="J159" s="328"/>
      <c r="K159" s="328"/>
      <c r="L159" s="328"/>
      <c r="M159" s="329"/>
      <c r="N159" s="3"/>
      <c r="O159" s="3"/>
      <c r="P159" s="3"/>
      <c r="Q159" s="3"/>
      <c r="R159" s="3"/>
      <c r="S159" s="90">
        <f>IF('YEAR 1'!$U$4&gt;=5,('YEAR 4'!S159*'YEAR 4'!$U$143)+'YEAR 4'!S159,0)</f>
        <v>32472.9648</v>
      </c>
      <c r="T159" s="3"/>
      <c r="U159" s="251">
        <f>'YEAR 4'!U159+S159</f>
        <v>156121.2048</v>
      </c>
      <c r="V159" s="72"/>
    </row>
    <row r="160" spans="1:23" s="5" customFormat="1" ht="24" customHeight="1" thickBot="1" thickTop="1">
      <c r="A160" s="8"/>
      <c r="B160" s="64"/>
      <c r="C160" s="17"/>
      <c r="D160" s="8" t="s">
        <v>55</v>
      </c>
      <c r="E160" s="8"/>
      <c r="F160" s="8"/>
      <c r="G160" s="8"/>
      <c r="H160" s="8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>
        <f>+SUM(S147:S159)</f>
        <v>343613.33328</v>
      </c>
      <c r="T160" s="17"/>
      <c r="U160" s="78">
        <f>+SUM(U147:U159)</f>
        <v>1634279.99728</v>
      </c>
      <c r="V160" s="74"/>
      <c r="W160" s="53"/>
    </row>
    <row r="161" spans="2:23" s="179" customFormat="1" ht="24" customHeight="1">
      <c r="B161" s="180" t="s">
        <v>120</v>
      </c>
      <c r="C161" s="180"/>
      <c r="D161" s="365" t="s">
        <v>121</v>
      </c>
      <c r="E161" s="365"/>
      <c r="F161" s="365"/>
      <c r="G161" s="365"/>
      <c r="H161" s="365"/>
      <c r="S161" s="179">
        <f>S90+S113+S124+S139+S160</f>
        <v>575377.6780632753</v>
      </c>
      <c r="U161" s="179">
        <f>U90+U113+U124+U139+U160</f>
        <v>2859959.0874770354</v>
      </c>
      <c r="V161" s="181"/>
      <c r="W161" s="182"/>
    </row>
    <row r="162" spans="1:24" ht="15" customHeight="1" thickBot="1">
      <c r="A162" s="3"/>
      <c r="B162" s="3"/>
      <c r="C162" s="3"/>
      <c r="D162" s="8"/>
      <c r="E162" s="8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63"/>
      <c r="V162" s="35"/>
      <c r="X162" s="3"/>
    </row>
    <row r="163" spans="1:23" s="179" customFormat="1" ht="24" customHeight="1" thickBot="1">
      <c r="A163" s="184"/>
      <c r="B163" s="173" t="s">
        <v>118</v>
      </c>
      <c r="C163" s="167"/>
      <c r="D163" s="301" t="s">
        <v>119</v>
      </c>
      <c r="E163" s="301"/>
      <c r="F163" s="301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85"/>
      <c r="V163" s="186"/>
      <c r="W163" s="182"/>
    </row>
    <row r="164" spans="1:24" s="5" customFormat="1" ht="5.25" customHeight="1">
      <c r="A164" s="8"/>
      <c r="B164" s="29"/>
      <c r="C164" s="30"/>
      <c r="D164" s="30"/>
      <c r="E164" s="30"/>
      <c r="F164" s="30"/>
      <c r="G164" s="30"/>
      <c r="H164" s="8"/>
      <c r="I164" s="8"/>
      <c r="J164" s="8"/>
      <c r="K164" s="8"/>
      <c r="L164" s="8"/>
      <c r="M164" s="22"/>
      <c r="N164" s="8"/>
      <c r="O164" s="22"/>
      <c r="P164" s="22"/>
      <c r="Q164" s="22"/>
      <c r="R164" s="8"/>
      <c r="S164" s="8"/>
      <c r="T164" s="8"/>
      <c r="U164" s="33"/>
      <c r="V164" s="37"/>
      <c r="W164" s="34"/>
      <c r="X164" s="7"/>
    </row>
    <row r="165" spans="1:23" s="5" customFormat="1" ht="11.25" customHeight="1">
      <c r="A165" s="8"/>
      <c r="B165" s="29"/>
      <c r="C165" s="8"/>
      <c r="D165" s="205"/>
      <c r="E165" s="205"/>
      <c r="F165" s="8"/>
      <c r="G165" s="8"/>
      <c r="H165" s="8"/>
      <c r="I165" s="8"/>
      <c r="J165" s="8"/>
      <c r="K165" s="8"/>
      <c r="L165" s="8"/>
      <c r="M165" s="22"/>
      <c r="N165" s="22"/>
      <c r="O165" s="22"/>
      <c r="P165" s="22"/>
      <c r="Q165" s="22"/>
      <c r="R165" s="8"/>
      <c r="S165" s="350"/>
      <c r="T165" s="350"/>
      <c r="U165" s="51"/>
      <c r="V165" s="71"/>
      <c r="W165" s="52"/>
    </row>
    <row r="166" spans="1:23" s="5" customFormat="1" ht="27" customHeight="1" thickBot="1">
      <c r="A166" s="8"/>
      <c r="B166" s="6"/>
      <c r="C166" s="8"/>
      <c r="D166" s="332" t="s">
        <v>185</v>
      </c>
      <c r="E166" s="298"/>
      <c r="F166" s="298"/>
      <c r="G166" s="298"/>
      <c r="H166" s="298"/>
      <c r="I166" s="58"/>
      <c r="J166" s="8"/>
      <c r="K166" s="215"/>
      <c r="L166" s="86"/>
      <c r="M166" s="22" t="s">
        <v>33</v>
      </c>
      <c r="N166" s="86"/>
      <c r="O166" s="353" t="s">
        <v>151</v>
      </c>
      <c r="P166" s="354"/>
      <c r="Q166" s="354"/>
      <c r="R166" s="10"/>
      <c r="S166" s="10" t="s">
        <v>168</v>
      </c>
      <c r="T166" s="10"/>
      <c r="U166" s="254" t="s">
        <v>149</v>
      </c>
      <c r="V166" s="71"/>
      <c r="W166" s="52"/>
    </row>
    <row r="167" spans="1:22" ht="24" customHeight="1" thickBot="1" thickTop="1">
      <c r="A167" s="3"/>
      <c r="B167" s="11"/>
      <c r="C167" s="12" t="s">
        <v>9</v>
      </c>
      <c r="D167" s="292" t="str">
        <f>IF('YEAR 1'!$U$4&gt;=5,IF('YEAR 1'!D170&gt;"",'YEAR 1'!D170,""),"")</f>
        <v>MTDC-KSU</v>
      </c>
      <c r="E167" s="351"/>
      <c r="F167" s="352"/>
      <c r="G167" s="244"/>
      <c r="H167" s="360"/>
      <c r="I167" s="360"/>
      <c r="J167" s="93"/>
      <c r="K167" s="244"/>
      <c r="L167" s="245"/>
      <c r="M167" s="247">
        <f>IF('YEAR 1'!$U$4&gt;=5,'YEAR 1'!M170,0)</f>
        <v>0.52</v>
      </c>
      <c r="N167" s="224"/>
      <c r="O167" s="292">
        <f>+S161-(S113+S139+S155+S157)</f>
        <v>260905.11646327528</v>
      </c>
      <c r="P167" s="359"/>
      <c r="Q167" s="352"/>
      <c r="R167" s="21"/>
      <c r="S167" s="90">
        <f>M167*O167</f>
        <v>135670.66056090314</v>
      </c>
      <c r="T167" s="93"/>
      <c r="U167" s="251">
        <f>'YEAR 4'!U167+S167</f>
        <v>647942.0718560584</v>
      </c>
      <c r="V167" s="72"/>
    </row>
    <row r="168" spans="1:22" ht="6" customHeight="1" thickBot="1" thickTop="1">
      <c r="A168" s="3"/>
      <c r="B168" s="11"/>
      <c r="C168" s="12"/>
      <c r="D168" s="20"/>
      <c r="E168" s="57"/>
      <c r="F168" s="225"/>
      <c r="G168" s="230"/>
      <c r="H168" s="229"/>
      <c r="I168" s="229"/>
      <c r="J168" s="93"/>
      <c r="K168" s="245"/>
      <c r="L168" s="245"/>
      <c r="M168" s="248"/>
      <c r="N168" s="224"/>
      <c r="O168" s="224"/>
      <c r="P168" s="224"/>
      <c r="Q168" s="224"/>
      <c r="R168" s="21"/>
      <c r="S168" s="190"/>
      <c r="T168" s="93"/>
      <c r="U168" s="191"/>
      <c r="V168" s="72"/>
    </row>
    <row r="169" spans="1:22" ht="24" customHeight="1" thickBot="1" thickTop="1">
      <c r="A169" s="3"/>
      <c r="B169" s="11"/>
      <c r="C169" s="12" t="s">
        <v>10</v>
      </c>
      <c r="D169" s="292" t="str">
        <f>IF('YEAR 1'!$U$4&gt;=5,IF('YEAR 1'!D172&gt;"",'YEAR 1'!D172,""),"")</f>
        <v>$25,000 times 1 sub</v>
      </c>
      <c r="E169" s="351"/>
      <c r="F169" s="352"/>
      <c r="G169" s="244"/>
      <c r="H169" s="360"/>
      <c r="I169" s="360"/>
      <c r="J169" s="93"/>
      <c r="K169" s="244"/>
      <c r="L169" s="245"/>
      <c r="M169" s="247">
        <f>IF('YEAR 1'!$U$4&gt;=5,'YEAR 1'!M172,0)</f>
        <v>0.52</v>
      </c>
      <c r="N169" s="45"/>
      <c r="O169" s="292"/>
      <c r="P169" s="359"/>
      <c r="Q169" s="352"/>
      <c r="R169" s="3"/>
      <c r="S169" s="90">
        <f>M169*O169</f>
        <v>0</v>
      </c>
      <c r="T169" s="93"/>
      <c r="U169" s="251">
        <f>'YEAR 4'!U169+S169</f>
        <v>13000</v>
      </c>
      <c r="V169" s="72"/>
    </row>
    <row r="170" spans="1:22" ht="6" customHeight="1" thickBot="1" thickTop="1">
      <c r="A170" s="3"/>
      <c r="B170" s="11"/>
      <c r="C170" s="12"/>
      <c r="D170" s="20"/>
      <c r="E170" s="57"/>
      <c r="F170" s="225"/>
      <c r="G170" s="230"/>
      <c r="H170" s="229"/>
      <c r="I170" s="229"/>
      <c r="J170" s="93"/>
      <c r="K170" s="245"/>
      <c r="L170" s="245"/>
      <c r="M170" s="249"/>
      <c r="N170" s="45"/>
      <c r="O170" s="45"/>
      <c r="P170" s="45"/>
      <c r="Q170" s="45"/>
      <c r="R170" s="3"/>
      <c r="S170" s="93"/>
      <c r="T170" s="93"/>
      <c r="U170" s="191"/>
      <c r="V170" s="72"/>
    </row>
    <row r="171" spans="1:22" ht="24" customHeight="1" thickBot="1" thickTop="1">
      <c r="A171" s="3"/>
      <c r="B171" s="11"/>
      <c r="C171" s="12" t="s">
        <v>11</v>
      </c>
      <c r="D171" s="292">
        <f>IF('YEAR 1'!$U$4&gt;=5,IF('YEAR 1'!D174&gt;"",'YEAR 1'!D174,""),"")</f>
      </c>
      <c r="E171" s="351"/>
      <c r="F171" s="352"/>
      <c r="G171" s="244"/>
      <c r="H171" s="360"/>
      <c r="I171" s="360"/>
      <c r="J171" s="93"/>
      <c r="K171" s="244"/>
      <c r="L171" s="245"/>
      <c r="M171" s="247">
        <f>IF('YEAR 1'!$U$4&gt;=5,'YEAR 1'!M174,0)</f>
        <v>0</v>
      </c>
      <c r="N171" s="45"/>
      <c r="O171" s="292"/>
      <c r="P171" s="359"/>
      <c r="Q171" s="352"/>
      <c r="R171" s="3"/>
      <c r="S171" s="90">
        <f>M171*O171</f>
        <v>0</v>
      </c>
      <c r="T171" s="93"/>
      <c r="U171" s="251">
        <f>'YEAR 4'!U171+S171</f>
        <v>0</v>
      </c>
      <c r="V171" s="72"/>
    </row>
    <row r="172" spans="1:22" ht="6" customHeight="1" thickBot="1" thickTop="1">
      <c r="A172" s="3"/>
      <c r="B172" s="11"/>
      <c r="C172" s="12"/>
      <c r="D172" s="20"/>
      <c r="E172" s="57"/>
      <c r="F172" s="225"/>
      <c r="G172" s="230"/>
      <c r="H172" s="229"/>
      <c r="I172" s="229"/>
      <c r="J172" s="93"/>
      <c r="K172" s="245"/>
      <c r="L172" s="245"/>
      <c r="M172" s="249"/>
      <c r="N172" s="45"/>
      <c r="O172" s="45"/>
      <c r="P172" s="45"/>
      <c r="Q172" s="45"/>
      <c r="R172" s="3"/>
      <c r="S172" s="93"/>
      <c r="T172" s="93"/>
      <c r="U172" s="191"/>
      <c r="V172" s="72"/>
    </row>
    <row r="173" spans="1:22" ht="24" customHeight="1" thickBot="1" thickTop="1">
      <c r="A173" s="3"/>
      <c r="B173" s="11"/>
      <c r="C173" s="12" t="s">
        <v>12</v>
      </c>
      <c r="D173" s="292">
        <f>IF('YEAR 1'!$U$4&gt;=5,IF('YEAR 1'!D176&gt;"",'YEAR 1'!D176,""),"")</f>
      </c>
      <c r="E173" s="351"/>
      <c r="F173" s="352"/>
      <c r="G173" s="244"/>
      <c r="H173" s="360"/>
      <c r="I173" s="360"/>
      <c r="J173" s="93"/>
      <c r="K173" s="244"/>
      <c r="L173" s="245"/>
      <c r="M173" s="247">
        <f>IF('YEAR 1'!$U$4&gt;=5,'YEAR 1'!M176,0)</f>
        <v>0</v>
      </c>
      <c r="N173" s="45"/>
      <c r="O173" s="292"/>
      <c r="P173" s="359"/>
      <c r="Q173" s="352"/>
      <c r="R173" s="3"/>
      <c r="S173" s="90">
        <f>M173*O173</f>
        <v>0</v>
      </c>
      <c r="T173" s="93"/>
      <c r="U173" s="251">
        <f>'YEAR 4'!U173+S173</f>
        <v>0</v>
      </c>
      <c r="V173" s="72"/>
    </row>
    <row r="174" spans="1:22" ht="24" customHeight="1" thickBot="1" thickTop="1">
      <c r="A174" s="3"/>
      <c r="B174" s="14"/>
      <c r="C174" s="4"/>
      <c r="D174" s="17" t="s">
        <v>56</v>
      </c>
      <c r="E174" s="17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7">
        <f>SUM(S167:S173)</f>
        <v>135670.66056090314</v>
      </c>
      <c r="T174" s="17"/>
      <c r="U174" s="78">
        <f>SUM(U167:U173)</f>
        <v>660942.0718560584</v>
      </c>
      <c r="V174" s="73"/>
    </row>
    <row r="175" spans="2:23" s="159" customFormat="1" ht="24" customHeight="1">
      <c r="B175" s="159" t="s">
        <v>122</v>
      </c>
      <c r="D175" s="358" t="s">
        <v>162</v>
      </c>
      <c r="E175" s="358"/>
      <c r="F175" s="358"/>
      <c r="G175" s="358"/>
      <c r="H175" s="358"/>
      <c r="S175" s="159">
        <f>S161+S174</f>
        <v>711048.3386241784</v>
      </c>
      <c r="U175" s="159">
        <f>U161+U174</f>
        <v>3520901.159333094</v>
      </c>
      <c r="V175" s="183"/>
      <c r="W175" s="169"/>
    </row>
    <row r="176" ht="15.75" customHeight="1" thickBot="1"/>
    <row r="177" spans="2:23" s="179" customFormat="1" ht="24" customHeight="1" thickBot="1">
      <c r="B177" s="173" t="s">
        <v>123</v>
      </c>
      <c r="C177" s="167"/>
      <c r="D177" s="301" t="s">
        <v>124</v>
      </c>
      <c r="E177" s="301"/>
      <c r="F177" s="301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87"/>
      <c r="V177" s="186"/>
      <c r="W177" s="182"/>
    </row>
    <row r="178" spans="2:22" ht="6" customHeight="1">
      <c r="B178" s="2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63"/>
      <c r="V178" s="72"/>
    </row>
    <row r="179" spans="2:23" ht="24" customHeight="1">
      <c r="B179" s="11"/>
      <c r="C179" s="3"/>
      <c r="D179" s="3"/>
      <c r="E179" s="3"/>
      <c r="F179" s="10" t="s">
        <v>35</v>
      </c>
      <c r="G179" s="3"/>
      <c r="H179" s="8" t="s">
        <v>38</v>
      </c>
      <c r="I179" s="8"/>
      <c r="J179" s="8"/>
      <c r="L179" s="8"/>
      <c r="M179" s="20"/>
      <c r="N179" s="20"/>
      <c r="O179" s="20"/>
      <c r="P179" s="20"/>
      <c r="Q179" s="20"/>
      <c r="R179" s="20"/>
      <c r="S179" s="20"/>
      <c r="T179" s="3"/>
      <c r="U179" s="52"/>
      <c r="V179" s="71"/>
      <c r="W179" s="52"/>
    </row>
    <row r="180" spans="2:22" ht="24" customHeight="1">
      <c r="B180" s="11"/>
      <c r="C180" s="3"/>
      <c r="D180" s="23" t="s">
        <v>171</v>
      </c>
      <c r="E180" s="23"/>
      <c r="F180" s="233">
        <f>IF('YEAR 1'!$U$4&gt;=5,'YEAR 4'!F180,0)</f>
        <v>0</v>
      </c>
      <c r="G180" s="23"/>
      <c r="H180" s="380">
        <f>IF('YEAR 1'!$U$4&gt;=5,IF('YEAR 4'!H180&gt;"",'YEAR 4'!H180,""),"")</f>
      </c>
      <c r="I180" s="381"/>
      <c r="J180" s="382"/>
      <c r="K180" s="382"/>
      <c r="L180" s="382"/>
      <c r="M180" s="382"/>
      <c r="N180" s="382"/>
      <c r="O180" s="382"/>
      <c r="P180" s="382"/>
      <c r="Q180" s="382"/>
      <c r="R180" s="382"/>
      <c r="S180" s="382"/>
      <c r="T180" s="382"/>
      <c r="U180" s="383"/>
      <c r="V180" s="72"/>
    </row>
    <row r="181" spans="2:22" ht="11.25" customHeight="1" thickBot="1">
      <c r="B181" s="14"/>
      <c r="C181" s="4"/>
      <c r="D181" s="4"/>
      <c r="E181" s="4"/>
      <c r="F181" s="17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36"/>
      <c r="V181" s="73"/>
    </row>
  </sheetData>
  <sheetProtection sheet="1" objects="1" scenarios="1"/>
  <mergeCells count="151">
    <mergeCell ref="D84:H84"/>
    <mergeCell ref="D86:H86"/>
    <mergeCell ref="D88:H88"/>
    <mergeCell ref="D78:H78"/>
    <mergeCell ref="D57:F57"/>
    <mergeCell ref="D59:G59"/>
    <mergeCell ref="D61:G61"/>
    <mergeCell ref="O86:Q86"/>
    <mergeCell ref="O88:Q88"/>
    <mergeCell ref="O67:Q67"/>
    <mergeCell ref="D68:H68"/>
    <mergeCell ref="D70:H70"/>
    <mergeCell ref="D72:H72"/>
    <mergeCell ref="D74:H74"/>
    <mergeCell ref="D76:H76"/>
    <mergeCell ref="D80:H80"/>
    <mergeCell ref="D82:H82"/>
    <mergeCell ref="O80:Q80"/>
    <mergeCell ref="O82:Q82"/>
    <mergeCell ref="O68:Q68"/>
    <mergeCell ref="O70:Q70"/>
    <mergeCell ref="O72:Q72"/>
    <mergeCell ref="O74:Q74"/>
    <mergeCell ref="C48:D48"/>
    <mergeCell ref="C6:D6"/>
    <mergeCell ref="D14:F14"/>
    <mergeCell ref="D18:F18"/>
    <mergeCell ref="O76:Q76"/>
    <mergeCell ref="O78:Q78"/>
    <mergeCell ref="D49:G49"/>
    <mergeCell ref="D51:F51"/>
    <mergeCell ref="D53:G53"/>
    <mergeCell ref="D55:G55"/>
    <mergeCell ref="B2:T2"/>
    <mergeCell ref="M4:S4"/>
    <mergeCell ref="H4:L4"/>
    <mergeCell ref="A7:Q7"/>
    <mergeCell ref="C4:F4"/>
    <mergeCell ref="D41:F41"/>
    <mergeCell ref="H14:I14"/>
    <mergeCell ref="D13:F13"/>
    <mergeCell ref="D10:M10"/>
    <mergeCell ref="Q11:Q13"/>
    <mergeCell ref="B1:U1"/>
    <mergeCell ref="S145:T145"/>
    <mergeCell ref="S130:T130"/>
    <mergeCell ref="P131:R131"/>
    <mergeCell ref="D39:F39"/>
    <mergeCell ref="C40:D40"/>
    <mergeCell ref="D102:Q102"/>
    <mergeCell ref="D104:Q104"/>
    <mergeCell ref="D106:Q106"/>
    <mergeCell ref="O10:S10"/>
    <mergeCell ref="S165:T165"/>
    <mergeCell ref="D163:F163"/>
    <mergeCell ref="D159:M159"/>
    <mergeCell ref="D143:M143"/>
    <mergeCell ref="D161:H161"/>
    <mergeCell ref="D141:F141"/>
    <mergeCell ref="D146:F146"/>
    <mergeCell ref="D157:M157"/>
    <mergeCell ref="H167:I167"/>
    <mergeCell ref="H169:I169"/>
    <mergeCell ref="H171:I171"/>
    <mergeCell ref="H173:I173"/>
    <mergeCell ref="D147:M147"/>
    <mergeCell ref="D132:M132"/>
    <mergeCell ref="D149:M149"/>
    <mergeCell ref="D155:M155"/>
    <mergeCell ref="D151:M151"/>
    <mergeCell ref="D153:M153"/>
    <mergeCell ref="H180:U180"/>
    <mergeCell ref="D175:H175"/>
    <mergeCell ref="D177:F177"/>
    <mergeCell ref="S47:T47"/>
    <mergeCell ref="S66:T66"/>
    <mergeCell ref="D64:F64"/>
    <mergeCell ref="D91:M91"/>
    <mergeCell ref="U91:V91"/>
    <mergeCell ref="D136:M136"/>
    <mergeCell ref="D94:Q94"/>
    <mergeCell ref="O11:O13"/>
    <mergeCell ref="M11:M13"/>
    <mergeCell ref="S12:T12"/>
    <mergeCell ref="U35:V35"/>
    <mergeCell ref="D35:K35"/>
    <mergeCell ref="D34:F34"/>
    <mergeCell ref="D22:F22"/>
    <mergeCell ref="D24:F24"/>
    <mergeCell ref="D26:F26"/>
    <mergeCell ref="D28:F28"/>
    <mergeCell ref="U12:U13"/>
    <mergeCell ref="H18:I18"/>
    <mergeCell ref="C67:D67"/>
    <mergeCell ref="B64:C64"/>
    <mergeCell ref="H64:S64"/>
    <mergeCell ref="O84:Q84"/>
    <mergeCell ref="H20:I20"/>
    <mergeCell ref="H26:I26"/>
    <mergeCell ref="H28:I28"/>
    <mergeCell ref="H22:I22"/>
    <mergeCell ref="H24:I24"/>
    <mergeCell ref="D47:F47"/>
    <mergeCell ref="H127:Q127"/>
    <mergeCell ref="D96:Q96"/>
    <mergeCell ref="D98:Q98"/>
    <mergeCell ref="D100:Q100"/>
    <mergeCell ref="D108:Q108"/>
    <mergeCell ref="D123:M123"/>
    <mergeCell ref="D121:M121"/>
    <mergeCell ref="D120:F120"/>
    <mergeCell ref="H16:I16"/>
    <mergeCell ref="F32:Q32"/>
    <mergeCell ref="D93:F93"/>
    <mergeCell ref="D43:H43"/>
    <mergeCell ref="D45:H45"/>
    <mergeCell ref="S119:T119"/>
    <mergeCell ref="D110:Q110"/>
    <mergeCell ref="D113:H113"/>
    <mergeCell ref="O117:S117"/>
    <mergeCell ref="D117:M117"/>
    <mergeCell ref="O128:S128"/>
    <mergeCell ref="D131:F131"/>
    <mergeCell ref="O143:S143"/>
    <mergeCell ref="D33:H33"/>
    <mergeCell ref="H30:I30"/>
    <mergeCell ref="D30:F30"/>
    <mergeCell ref="D37:M37"/>
    <mergeCell ref="O37:S37"/>
    <mergeCell ref="D112:Q112"/>
    <mergeCell ref="D126:F126"/>
    <mergeCell ref="D128:M128"/>
    <mergeCell ref="U145:U146"/>
    <mergeCell ref="U8:V8"/>
    <mergeCell ref="F6:U6"/>
    <mergeCell ref="U92:U93"/>
    <mergeCell ref="U119:U120"/>
    <mergeCell ref="D16:F16"/>
    <mergeCell ref="D20:F20"/>
    <mergeCell ref="D134:M134"/>
    <mergeCell ref="D138:M138"/>
    <mergeCell ref="D171:F171"/>
    <mergeCell ref="D173:F173"/>
    <mergeCell ref="O166:Q166"/>
    <mergeCell ref="D166:H166"/>
    <mergeCell ref="D167:F167"/>
    <mergeCell ref="D169:F169"/>
    <mergeCell ref="O167:Q167"/>
    <mergeCell ref="O169:Q169"/>
    <mergeCell ref="O171:Q171"/>
    <mergeCell ref="O173:Q173"/>
  </mergeCells>
  <printOptions/>
  <pageMargins left="0.15" right="0.15" top="0.15" bottom="0.15" header="0.25" footer="0.25"/>
  <pageSetup horizontalDpi="600" verticalDpi="600" orientation="portrait" scale="65" r:id="rId2"/>
  <headerFooter alignWithMargins="0">
    <oddFooter>&amp;R&amp;P of &amp;N</oddFooter>
  </headerFooter>
  <rowBreaks count="2" manualBreakCount="2">
    <brk id="62" max="21" man="1"/>
    <brk id="124" max="21" man="1"/>
  </rowBreaks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44"/>
  <sheetViews>
    <sheetView showGridLines="0" showZeros="0" zoomScalePageLayoutView="0" workbookViewId="0" topLeftCell="A50">
      <selection activeCell="E324" sqref="E324"/>
    </sheetView>
  </sheetViews>
  <sheetFormatPr defaultColWidth="9.140625" defaultRowHeight="12.75"/>
  <cols>
    <col min="1" max="1" width="0.85546875" style="0" customWidth="1"/>
    <col min="2" max="2" width="2.28125" style="0" customWidth="1"/>
    <col min="3" max="3" width="1.8515625" style="0" customWidth="1"/>
    <col min="4" max="4" width="3.7109375" style="0" customWidth="1"/>
    <col min="10" max="10" width="8.421875" style="0" bestFit="1" customWidth="1"/>
    <col min="11" max="11" width="7.140625" style="0" customWidth="1"/>
    <col min="12" max="12" width="6.57421875" style="0" customWidth="1"/>
    <col min="18" max="18" width="10.140625" style="0" bestFit="1" customWidth="1"/>
    <col min="19" max="19" width="1.1484375" style="0" customWidth="1"/>
  </cols>
  <sheetData>
    <row r="1" ht="3.75" customHeight="1" thickBot="1"/>
    <row r="2" spans="2:18" ht="14.25" thickBot="1" thickTop="1">
      <c r="B2" s="469" t="s">
        <v>61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1"/>
    </row>
    <row r="3" spans="2:18" ht="14.25" thickBot="1" thickTop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2:18" ht="12.75">
      <c r="B4" s="442" t="s">
        <v>39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3"/>
    </row>
    <row r="5" spans="2:18" ht="13.5" thickBot="1">
      <c r="B5" s="444" t="s">
        <v>158</v>
      </c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5"/>
    </row>
    <row r="6" spans="2:18" ht="13.5" thickBot="1">
      <c r="B6" s="103" t="s">
        <v>62</v>
      </c>
      <c r="C6" s="104"/>
      <c r="D6" s="104"/>
      <c r="E6" s="104"/>
      <c r="F6" s="104"/>
      <c r="G6" s="447" t="str">
        <f>'YEAR 1'!H4</f>
        <v>John Doe</v>
      </c>
      <c r="H6" s="448"/>
      <c r="I6" s="448"/>
      <c r="J6" s="448"/>
      <c r="K6" s="448"/>
      <c r="L6" s="449"/>
      <c r="M6" s="476" t="s">
        <v>63</v>
      </c>
      <c r="N6" s="443"/>
      <c r="O6" s="456"/>
      <c r="P6" s="467"/>
      <c r="Q6" s="206" t="s">
        <v>64</v>
      </c>
      <c r="R6" s="105"/>
    </row>
    <row r="7" spans="2:18" ht="13.5" thickBot="1">
      <c r="B7" s="103" t="s">
        <v>65</v>
      </c>
      <c r="C7" s="104"/>
      <c r="D7" s="104"/>
      <c r="E7" s="429">
        <f>'YEAR 1'!F6</f>
        <v>0</v>
      </c>
      <c r="F7" s="430"/>
      <c r="G7" s="430"/>
      <c r="H7" s="430"/>
      <c r="I7" s="430"/>
      <c r="J7" s="430"/>
      <c r="K7" s="430"/>
      <c r="L7" s="431"/>
      <c r="M7" s="468" t="s">
        <v>66</v>
      </c>
      <c r="N7" s="445"/>
      <c r="O7" s="296"/>
      <c r="P7" s="404"/>
      <c r="Q7" s="207" t="s">
        <v>67</v>
      </c>
      <c r="R7" s="106"/>
    </row>
    <row r="8" spans="2:18" ht="13.5" thickBot="1">
      <c r="B8" s="107"/>
      <c r="C8" s="108"/>
      <c r="D8" s="108"/>
      <c r="E8" s="432"/>
      <c r="F8" s="433"/>
      <c r="G8" s="433"/>
      <c r="H8" s="433"/>
      <c r="I8" s="433"/>
      <c r="J8" s="433"/>
      <c r="K8" s="433"/>
      <c r="L8" s="434"/>
      <c r="M8" s="97"/>
      <c r="N8" s="96"/>
      <c r="O8" s="109"/>
      <c r="P8" s="109"/>
      <c r="Q8" s="109"/>
      <c r="R8" s="110"/>
    </row>
    <row r="9" spans="2:18" ht="12.75">
      <c r="B9" s="111" t="s">
        <v>68</v>
      </c>
      <c r="C9" s="112" t="s">
        <v>69</v>
      </c>
      <c r="D9" s="112"/>
      <c r="E9" s="112"/>
      <c r="F9" s="112"/>
      <c r="G9" s="112"/>
      <c r="H9" s="112"/>
      <c r="I9" s="112"/>
      <c r="J9" s="435" t="s">
        <v>70</v>
      </c>
      <c r="K9" s="436"/>
      <c r="L9" s="437"/>
      <c r="M9" s="438" t="s">
        <v>71</v>
      </c>
      <c r="N9" s="466"/>
      <c r="O9" s="466"/>
      <c r="P9" s="466"/>
      <c r="Q9" s="466"/>
      <c r="R9" s="467"/>
    </row>
    <row r="10" spans="2:18" ht="13.5" thickBot="1">
      <c r="B10" s="113"/>
      <c r="C10" s="114" t="s">
        <v>129</v>
      </c>
      <c r="D10" s="108"/>
      <c r="E10" s="108"/>
      <c r="F10" s="108"/>
      <c r="G10" s="108"/>
      <c r="H10" s="108"/>
      <c r="I10" s="192"/>
      <c r="J10" s="115" t="s">
        <v>72</v>
      </c>
      <c r="K10" s="116" t="s">
        <v>73</v>
      </c>
      <c r="L10" s="117" t="s">
        <v>74</v>
      </c>
      <c r="M10" s="115" t="s">
        <v>75</v>
      </c>
      <c r="N10" s="116" t="s">
        <v>76</v>
      </c>
      <c r="O10" s="116" t="s">
        <v>77</v>
      </c>
      <c r="P10" s="116" t="s">
        <v>137</v>
      </c>
      <c r="Q10" s="116" t="s">
        <v>139</v>
      </c>
      <c r="R10" s="118" t="s">
        <v>49</v>
      </c>
    </row>
    <row r="11" spans="2:18" ht="12.75">
      <c r="B11" s="119"/>
      <c r="C11" s="112">
        <v>1</v>
      </c>
      <c r="D11" s="425" t="str">
        <f>'YEAR 1'!D16:F16</f>
        <v>John Doe</v>
      </c>
      <c r="E11" s="426"/>
      <c r="F11" s="426"/>
      <c r="G11" s="426"/>
      <c r="H11" s="427" t="str">
        <f>'YEAR 1'!H16</f>
        <v>Principal Investigator</v>
      </c>
      <c r="I11" s="428"/>
      <c r="J11" s="256">
        <f>'YEAR 1'!M16+'YEAR 2'!M14+'YEAR 3'!M14+'YEAR 4'!M14+'YEAR 5'!M14</f>
        <v>0</v>
      </c>
      <c r="K11" s="257">
        <f>'YEAR 1'!O16+'YEAR 2'!O14+'YEAR 3'!O14+'YEAR 4'!O14+'YEAR 5'!O14</f>
        <v>0</v>
      </c>
      <c r="L11" s="257">
        <f>'YEAR 1'!Q16+'YEAR 2'!Q14+'YEAR 3'!Q14+'YEAR 4'!Q14+'YEAR 5'!Q14</f>
        <v>10</v>
      </c>
      <c r="M11" s="146">
        <f>'YEAR 1'!S16</f>
        <v>19082</v>
      </c>
      <c r="N11" s="146">
        <f>'YEAR 2'!S14</f>
        <v>19463.64</v>
      </c>
      <c r="O11" s="146">
        <f>'YEAR 3'!S14</f>
        <v>19852.9128</v>
      </c>
      <c r="P11" s="146">
        <f>'YEAR 4'!S14</f>
        <v>20249.971056</v>
      </c>
      <c r="Q11" s="146">
        <f>'YEAR 5'!S14</f>
        <v>20654.970477119998</v>
      </c>
      <c r="R11" s="284">
        <f>'YEAR 5'!U14</f>
        <v>99303.49433312</v>
      </c>
    </row>
    <row r="12" spans="2:18" ht="12.75">
      <c r="B12" s="111"/>
      <c r="C12" s="112">
        <v>2</v>
      </c>
      <c r="D12" s="424" t="str">
        <f>'YEAR 1'!D18:F18</f>
        <v>James Brown</v>
      </c>
      <c r="E12" s="328"/>
      <c r="F12" s="328"/>
      <c r="G12" s="328"/>
      <c r="H12" s="421" t="str">
        <f>'YEAR 1'!H18</f>
        <v>Co-Principle Investigator</v>
      </c>
      <c r="I12" s="422"/>
      <c r="J12" s="256">
        <f>'YEAR 1'!M18+'YEAR 2'!M16+'YEAR 3'!M16+'YEAR 4'!M16+'YEAR 5'!M16</f>
        <v>0</v>
      </c>
      <c r="K12" s="256">
        <f>'YEAR 1'!O18+'YEAR 2'!O16+'YEAR 3'!O16+'YEAR 4'!O16+'YEAR 5'!O16</f>
        <v>0</v>
      </c>
      <c r="L12" s="256">
        <f>'YEAR 1'!Q18+'YEAR 2'!Q16+'YEAR 3'!Q16+'YEAR 4'!Q16+'YEAR 5'!Q16</f>
        <v>5</v>
      </c>
      <c r="M12" s="146">
        <f>'YEAR 1'!S18</f>
        <v>10100</v>
      </c>
      <c r="N12" s="146">
        <f>'YEAR 2'!S16</f>
        <v>10302</v>
      </c>
      <c r="O12" s="146">
        <f>'YEAR 3'!S16</f>
        <v>10508.04</v>
      </c>
      <c r="P12" s="146">
        <f>'YEAR 4'!S16</f>
        <v>10718.2008</v>
      </c>
      <c r="Q12" s="146">
        <f>'YEAR 5'!S16</f>
        <v>10932.564816</v>
      </c>
      <c r="R12" s="279">
        <f>'YEAR 5'!U16</f>
        <v>52560.805616</v>
      </c>
    </row>
    <row r="13" spans="2:18" ht="12.75">
      <c r="B13" s="111"/>
      <c r="C13" s="112">
        <v>3</v>
      </c>
      <c r="D13" s="424" t="str">
        <f>'YEAR 1'!D20:F20</f>
        <v>Linda Stone</v>
      </c>
      <c r="E13" s="328"/>
      <c r="F13" s="328"/>
      <c r="G13" s="328"/>
      <c r="H13" s="421" t="str">
        <f>'YEAR 1'!H20</f>
        <v>C0_Principle Investigator</v>
      </c>
      <c r="I13" s="422"/>
      <c r="J13" s="256">
        <f>'YEAR 1'!M20+'YEAR 2'!M18+'YEAR 3'!M18+'YEAR 4'!M18+'YEAR 5'!M18</f>
        <v>0</v>
      </c>
      <c r="K13" s="256">
        <f>'YEAR 1'!O20+'YEAR 2'!O18+'YEAR 3'!O18+'YEAR 4'!O18+'YEAR 5'!O18</f>
        <v>0</v>
      </c>
      <c r="L13" s="256">
        <f>'YEAR 1'!Q20+'YEAR 2'!Q18+'YEAR 3'!Q18+'YEAR 4'!Q18+'YEAR 5'!Q18</f>
        <v>5</v>
      </c>
      <c r="M13" s="146">
        <f>'YEAR 1'!S20</f>
        <v>11500</v>
      </c>
      <c r="N13" s="146">
        <f>'YEAR 2'!S18</f>
        <v>11730</v>
      </c>
      <c r="O13" s="146">
        <f>'YEAR 3'!S18</f>
        <v>11964.6</v>
      </c>
      <c r="P13" s="146">
        <f>'YEAR 4'!S18</f>
        <v>12203.892</v>
      </c>
      <c r="Q13" s="146">
        <f>'YEAR 5'!S18</f>
        <v>12447.96984</v>
      </c>
      <c r="R13" s="279">
        <f>'YEAR 5'!U18</f>
        <v>59846.461839999996</v>
      </c>
    </row>
    <row r="14" spans="2:18" ht="12.75">
      <c r="B14" s="111"/>
      <c r="C14" s="112">
        <v>4</v>
      </c>
      <c r="D14" s="424" t="str">
        <f>'YEAR 1'!D22:F22</f>
        <v>Sherry Carter</v>
      </c>
      <c r="E14" s="328"/>
      <c r="F14" s="328"/>
      <c r="G14" s="328"/>
      <c r="H14" s="421" t="str">
        <f>'YEAR 1'!H22</f>
        <v>Key Investigator</v>
      </c>
      <c r="I14" s="422"/>
      <c r="J14" s="256">
        <f>'YEAR 1'!M22+'YEAR 2'!M20+'YEAR 3'!M20+'YEAR 4'!M20+'YEAR 5'!M20</f>
        <v>0</v>
      </c>
      <c r="K14" s="256">
        <f>'YEAR 1'!O22+'YEAR 2'!O20+'YEAR 3'!O20+'YEAR 4'!O20+'YEAR 5'!O20</f>
        <v>0</v>
      </c>
      <c r="L14" s="256">
        <f>'YEAR 1'!Q22+'YEAR 2'!Q20+'YEAR 3'!Q20+'YEAR 4'!Q20+'YEAR 5'!Q20</f>
        <v>2.5</v>
      </c>
      <c r="M14" s="146">
        <f>'YEAR 1'!S22</f>
        <v>4326.5</v>
      </c>
      <c r="N14" s="146">
        <f>'YEAR 2'!S20</f>
        <v>4413.03</v>
      </c>
      <c r="O14" s="146">
        <f>'YEAR 3'!S20</f>
        <v>4501.290599999999</v>
      </c>
      <c r="P14" s="146">
        <f>'YEAR 4'!S20</f>
        <v>4591.316411999999</v>
      </c>
      <c r="Q14" s="146">
        <f>'YEAR 5'!S20</f>
        <v>4683.1427402399995</v>
      </c>
      <c r="R14" s="279">
        <f>'YEAR 5'!U20</f>
        <v>22515.27975224</v>
      </c>
    </row>
    <row r="15" spans="2:18" ht="12.75">
      <c r="B15" s="111"/>
      <c r="C15" s="112">
        <v>5</v>
      </c>
      <c r="D15" s="424" t="str">
        <f>'YEAR 1'!D24:F24</f>
        <v>Jacob Allen</v>
      </c>
      <c r="E15" s="328"/>
      <c r="F15" s="328"/>
      <c r="G15" s="328"/>
      <c r="H15" s="421" t="str">
        <f>'YEAR 1'!H24</f>
        <v>Key Investigator</v>
      </c>
      <c r="I15" s="422"/>
      <c r="J15" s="256">
        <f>'YEAR 1'!M24+'YEAR 2'!M22+'YEAR 3'!M22+'YEAR 4'!M22+'YEAR 5'!M22</f>
        <v>0</v>
      </c>
      <c r="K15" s="256">
        <f>'YEAR 1'!O24+'YEAR 2'!O22+'YEAR 3'!O22+'YEAR 4'!O22+'YEAR 5'!O22</f>
        <v>0</v>
      </c>
      <c r="L15" s="256">
        <f>'YEAR 1'!Q24+'YEAR 2'!Q22+'YEAR 3'!Q22+'YEAR 4'!Q22+'YEAR 5'!Q22</f>
        <v>2.5</v>
      </c>
      <c r="M15" s="146">
        <f>'YEAR 1'!S24</f>
        <v>4875</v>
      </c>
      <c r="N15" s="146">
        <f>'YEAR 2'!S22</f>
        <v>4972.5</v>
      </c>
      <c r="O15" s="146">
        <f>'YEAR 3'!S22</f>
        <v>5071.95</v>
      </c>
      <c r="P15" s="146">
        <f>'YEAR 4'!S22</f>
        <v>5173.389</v>
      </c>
      <c r="Q15" s="146">
        <f>'YEAR 5'!S22</f>
        <v>5276.85678</v>
      </c>
      <c r="R15" s="279">
        <f>'YEAR 5'!U22</f>
        <v>25369.695780000002</v>
      </c>
    </row>
    <row r="16" spans="2:18" ht="12.75">
      <c r="B16" s="111"/>
      <c r="C16" s="112">
        <v>6</v>
      </c>
      <c r="D16" s="424">
        <f>'YEAR 1'!D26:F26</f>
        <v>0</v>
      </c>
      <c r="E16" s="328"/>
      <c r="F16" s="328"/>
      <c r="G16" s="328"/>
      <c r="H16" s="421">
        <f>'YEAR 1'!H26</f>
        <v>0</v>
      </c>
      <c r="I16" s="422"/>
      <c r="J16" s="256">
        <f>'YEAR 1'!M26+'YEAR 2'!M24+'YEAR 3'!M24+'YEAR 4'!M24+'YEAR 5'!M24</f>
        <v>0</v>
      </c>
      <c r="K16" s="256">
        <f>'YEAR 1'!O26+'YEAR 2'!O24+'YEAR 3'!O24+'YEAR 4'!O24+'YEAR 5'!O24</f>
        <v>0</v>
      </c>
      <c r="L16" s="256">
        <f>'YEAR 1'!Q26+'YEAR 2'!Q24+'YEAR 3'!Q24+'YEAR 4'!Q24+'YEAR 5'!Q24</f>
        <v>0</v>
      </c>
      <c r="M16" s="146">
        <f>'YEAR 1'!S26</f>
        <v>0</v>
      </c>
      <c r="N16" s="146">
        <f>'YEAR 2'!S24</f>
        <v>0</v>
      </c>
      <c r="O16" s="146">
        <f>'YEAR 3'!S24</f>
        <v>0</v>
      </c>
      <c r="P16" s="146">
        <f>'YEAR 4'!S24</f>
        <v>0</v>
      </c>
      <c r="Q16" s="146">
        <f>'YEAR 5'!S24</f>
        <v>0</v>
      </c>
      <c r="R16" s="279">
        <f>'YEAR 5'!U24</f>
        <v>0</v>
      </c>
    </row>
    <row r="17" spans="2:18" ht="12.75">
      <c r="B17" s="111"/>
      <c r="C17" s="112">
        <v>7</v>
      </c>
      <c r="D17" s="424">
        <f>'YEAR 1'!D28:F28</f>
        <v>0</v>
      </c>
      <c r="E17" s="328"/>
      <c r="F17" s="328"/>
      <c r="G17" s="328"/>
      <c r="H17" s="421">
        <f>'YEAR 1'!H28</f>
        <v>0</v>
      </c>
      <c r="I17" s="422"/>
      <c r="J17" s="256">
        <f>'YEAR 1'!M28+'YEAR 2'!M26+'YEAR 3'!M26+'YEAR 4'!M26+'YEAR 5'!M26</f>
        <v>0</v>
      </c>
      <c r="K17" s="256">
        <f>'YEAR 1'!O28+'YEAR 2'!O26+'YEAR 3'!O26+'YEAR 4'!O26+'YEAR 5'!O26</f>
        <v>0</v>
      </c>
      <c r="L17" s="256">
        <f>'YEAR 1'!Q28+'YEAR 2'!Q26+'YEAR 3'!Q26+'YEAR 4'!Q26+'YEAR 5'!Q26</f>
        <v>0</v>
      </c>
      <c r="M17" s="146">
        <f>'YEAR 1'!S28</f>
        <v>0</v>
      </c>
      <c r="N17" s="146">
        <f>'YEAR 2'!S26</f>
        <v>0</v>
      </c>
      <c r="O17" s="146">
        <f>'YEAR 3'!S26</f>
        <v>0</v>
      </c>
      <c r="P17" s="146">
        <f>'YEAR 4'!S26</f>
        <v>0</v>
      </c>
      <c r="Q17" s="146">
        <f>'YEAR 5'!S26</f>
        <v>0</v>
      </c>
      <c r="R17" s="279">
        <f>'YEAR 5'!U26</f>
        <v>0</v>
      </c>
    </row>
    <row r="18" spans="2:18" ht="12.75">
      <c r="B18" s="111"/>
      <c r="C18" s="112">
        <v>8</v>
      </c>
      <c r="D18" s="424">
        <f>'YEAR 1'!D30:F30</f>
        <v>0</v>
      </c>
      <c r="E18" s="328"/>
      <c r="F18" s="328"/>
      <c r="G18" s="328"/>
      <c r="H18" s="421">
        <f>'YEAR 1'!H30</f>
        <v>0</v>
      </c>
      <c r="I18" s="422"/>
      <c r="J18" s="256">
        <f>'YEAR 1'!M30+'YEAR 2'!M28+'YEAR 3'!M28+'YEAR 4'!M28+'YEAR 5'!M28</f>
        <v>0</v>
      </c>
      <c r="K18" s="256">
        <f>'YEAR 1'!O30+'YEAR 2'!O28+'YEAR 3'!O28+'YEAR 4'!O28+'YEAR 5'!O28</f>
        <v>0</v>
      </c>
      <c r="L18" s="256">
        <f>'YEAR 1'!Q30+'YEAR 2'!Q28+'YEAR 3'!Q28+'YEAR 4'!Q28+'YEAR 5'!Q28</f>
        <v>0</v>
      </c>
      <c r="M18" s="146">
        <f>'YEAR 1'!S30</f>
        <v>0</v>
      </c>
      <c r="N18" s="146">
        <f>'YEAR 2'!S28</f>
        <v>0</v>
      </c>
      <c r="O18" s="146">
        <f>'YEAR 3'!S28</f>
        <v>0</v>
      </c>
      <c r="P18" s="146">
        <f>'YEAR 4'!S28</f>
        <v>0</v>
      </c>
      <c r="Q18" s="146">
        <f>'YEAR 5'!S28</f>
        <v>0</v>
      </c>
      <c r="R18" s="279">
        <f>'YEAR 5'!U28</f>
        <v>0</v>
      </c>
    </row>
    <row r="19" spans="2:18" ht="12.75">
      <c r="B19" s="111"/>
      <c r="C19" s="112">
        <v>9</v>
      </c>
      <c r="D19" s="420">
        <f>'YEAR 1'!D32:F32</f>
        <v>0</v>
      </c>
      <c r="E19" s="328"/>
      <c r="F19" s="328"/>
      <c r="G19" s="328"/>
      <c r="H19" s="421">
        <f>'YEAR 1'!H32</f>
        <v>0</v>
      </c>
      <c r="I19" s="422"/>
      <c r="J19" s="256">
        <f>'YEAR 1'!M32+'YEAR 2'!M30+'YEAR 3'!M30+'YEAR 4'!M30+'YEAR 5'!M30</f>
        <v>0</v>
      </c>
      <c r="K19" s="256">
        <f>'YEAR 1'!O32+'YEAR 2'!O30+'YEAR 3'!O30+'YEAR 4'!O30+'YEAR 5'!O30</f>
        <v>0</v>
      </c>
      <c r="L19" s="256">
        <f>'YEAR 1'!Q32+'YEAR 2'!Q30+'YEAR 3'!Q30+'YEAR 4'!Q30+'YEAR 5'!Q30</f>
        <v>0</v>
      </c>
      <c r="M19" s="146">
        <f>'YEAR 1'!S32</f>
        <v>0</v>
      </c>
      <c r="N19" s="146">
        <f>'YEAR 2'!S30</f>
        <v>0</v>
      </c>
      <c r="O19" s="146">
        <f>'YEAR 3'!S30</f>
        <v>0</v>
      </c>
      <c r="P19" s="146">
        <f>'YEAR 4'!S30</f>
        <v>0</v>
      </c>
      <c r="Q19" s="146">
        <f>'YEAR 5'!S30</f>
        <v>0</v>
      </c>
      <c r="R19" s="279">
        <f>'YEAR 5'!U30</f>
        <v>0</v>
      </c>
    </row>
    <row r="20" spans="2:18" ht="12.75">
      <c r="B20" s="423">
        <v>10</v>
      </c>
      <c r="C20" s="331"/>
      <c r="D20" s="424" t="s">
        <v>131</v>
      </c>
      <c r="E20" s="328"/>
      <c r="F20" s="328"/>
      <c r="G20" s="198">
        <f>'YEAR 1'!D34</f>
        <v>0</v>
      </c>
      <c r="H20" s="421">
        <f>'YEAR 1'!H34</f>
        <v>0</v>
      </c>
      <c r="I20" s="422"/>
      <c r="J20" s="195"/>
      <c r="K20" s="197"/>
      <c r="L20" s="196"/>
      <c r="M20" s="146">
        <f>'YEAR 1'!S34</f>
        <v>0</v>
      </c>
      <c r="N20" s="146">
        <f>'YEAR 2'!S32</f>
        <v>0</v>
      </c>
      <c r="O20" s="146">
        <f>'YEAR 3'!S32</f>
        <v>0</v>
      </c>
      <c r="P20" s="146">
        <f>'YEAR 4'!S32</f>
        <v>0</v>
      </c>
      <c r="Q20" s="146">
        <f>'YEAR 5'!S32</f>
        <v>0</v>
      </c>
      <c r="R20" s="279">
        <f>'YEAR 5'!U32</f>
        <v>0</v>
      </c>
    </row>
    <row r="21" spans="2:18" ht="13.5" thickBot="1">
      <c r="B21" s="113"/>
      <c r="C21" s="112"/>
      <c r="D21" s="147">
        <f>'YEAR 1'!C70</f>
        <v>5</v>
      </c>
      <c r="E21" s="130" t="s">
        <v>184</v>
      </c>
      <c r="F21" s="112"/>
      <c r="G21" s="112"/>
      <c r="H21" s="112"/>
      <c r="I21" s="136"/>
      <c r="J21" s="256">
        <f>'YEAR 1'!M35+'YEAR 2'!M33+'YEAR 3'!M33+'YEAR 4'!M33+'YEAR 5'!M33</f>
        <v>0</v>
      </c>
      <c r="K21" s="256">
        <f>'YEAR 1'!O35+'YEAR 2'!O33+'YEAR 3'!O33+'YEAR 4'!O33+'YEAR 5'!O33</f>
        <v>0</v>
      </c>
      <c r="L21" s="256">
        <f>'YEAR 1'!Q35+'YEAR 2'!Q33+'YEAR 3'!Q33+'YEAR 4'!Q33+'YEAR 5'!Q33</f>
        <v>25</v>
      </c>
      <c r="M21" s="146">
        <f>'YEAR 1'!S35</f>
        <v>49883.5</v>
      </c>
      <c r="N21" s="146">
        <f>'YEAR 2'!S33</f>
        <v>50881.17</v>
      </c>
      <c r="O21" s="146">
        <f>'YEAR 3'!S33</f>
        <v>51898.793399999995</v>
      </c>
      <c r="P21" s="146">
        <f>'YEAR 4'!S33</f>
        <v>52936.769268000004</v>
      </c>
      <c r="Q21" s="146">
        <f>'YEAR 5'!S33</f>
        <v>53995.504653359996</v>
      </c>
      <c r="R21" s="279">
        <f>'YEAR 5'!U33</f>
        <v>259595.73732136</v>
      </c>
    </row>
    <row r="22" spans="2:18" ht="13.5" thickBot="1">
      <c r="B22" s="121" t="s">
        <v>78</v>
      </c>
      <c r="C22" s="122" t="s">
        <v>79</v>
      </c>
      <c r="D22" s="122"/>
      <c r="E22" s="122"/>
      <c r="F22" s="122"/>
      <c r="G22" s="122"/>
      <c r="H22" s="122"/>
      <c r="I22" s="123"/>
      <c r="J22" s="124"/>
      <c r="K22" s="124"/>
      <c r="L22" s="124"/>
      <c r="M22" s="124"/>
      <c r="N22" s="124"/>
      <c r="O22" s="124"/>
      <c r="P22" s="124"/>
      <c r="Q22" s="124"/>
      <c r="R22" s="277"/>
    </row>
    <row r="23" spans="2:18" ht="13.5" thickBot="1">
      <c r="B23" s="119"/>
      <c r="C23" s="112">
        <v>1</v>
      </c>
      <c r="D23" s="147">
        <f aca="true" t="shared" si="0" ref="D23:D32">MAXA(D80,D137,D194,D251,D308)</f>
        <v>1</v>
      </c>
      <c r="E23" s="126" t="s">
        <v>5</v>
      </c>
      <c r="F23" s="127"/>
      <c r="G23" s="127"/>
      <c r="H23" s="127"/>
      <c r="I23" s="127"/>
      <c r="J23" s="145">
        <f>'YEAR 1'!M43+'YEAR 2'!M41+'YEAR 3'!M41+'YEAR 4'!M41+'YEAR 5'!M41</f>
        <v>60</v>
      </c>
      <c r="K23" s="145">
        <f>'YEAR 1'!O43+'YEAR 2'!O41+'YEAR 3'!O41+'YEAR 4'!O41+'YEAR 5'!O41</f>
        <v>0</v>
      </c>
      <c r="L23" s="145">
        <f>'YEAR 1'!Q43+'YEAR 2'!Q41+'YEAR 3'!Q41+'YEAR 4'!Q41+'YEAR 5'!Q41</f>
        <v>0</v>
      </c>
      <c r="M23" s="148">
        <f>'YEAR 1'!S43</f>
        <v>45750</v>
      </c>
      <c r="N23" s="151">
        <f>'YEAR 2'!S41</f>
        <v>46665</v>
      </c>
      <c r="O23" s="151">
        <f>'YEAR 3'!S41</f>
        <v>47598.3</v>
      </c>
      <c r="P23" s="151">
        <f>'YEAR 4'!S41</f>
        <v>48550.266</v>
      </c>
      <c r="Q23" s="151">
        <f>'YEAR 5'!S41</f>
        <v>49521.27132</v>
      </c>
      <c r="R23" s="278">
        <f>'YEAR 5'!U41</f>
        <v>238084.83732</v>
      </c>
    </row>
    <row r="24" spans="2:18" ht="13.5" thickBot="1">
      <c r="B24" s="111"/>
      <c r="C24" s="112">
        <v>2</v>
      </c>
      <c r="D24" s="147">
        <f t="shared" si="0"/>
        <v>0</v>
      </c>
      <c r="E24" s="128" t="s">
        <v>80</v>
      </c>
      <c r="F24" s="120"/>
      <c r="G24" s="120"/>
      <c r="H24" s="120"/>
      <c r="I24" s="120"/>
      <c r="J24" s="145">
        <f>'YEAR 1'!M45+'YEAR 2'!M43+'YEAR 3'!M43+'YEAR 4'!M43+'YEAR 5'!M43</f>
        <v>0</v>
      </c>
      <c r="K24" s="145">
        <f>'YEAR 1'!O45+'YEAR 2'!O43+'YEAR 3'!O43+'YEAR 4'!O43+'YEAR 5'!O43</f>
        <v>0</v>
      </c>
      <c r="L24" s="145">
        <f>'YEAR 1'!Q45+'YEAR 2'!Q43+'YEAR 3'!Q43+'YEAR 4'!Q43+'YEAR 5'!Q43</f>
        <v>0</v>
      </c>
      <c r="M24" s="148">
        <f>'YEAR 1'!S45</f>
        <v>0</v>
      </c>
      <c r="N24" s="151">
        <f>'YEAR 2'!S43</f>
        <v>0</v>
      </c>
      <c r="O24" s="151">
        <f>'YEAR 3'!S43</f>
        <v>0</v>
      </c>
      <c r="P24" s="151">
        <f>'YEAR 4'!S43</f>
        <v>0</v>
      </c>
      <c r="Q24" s="151">
        <f>'YEAR 5'!S43</f>
        <v>0</v>
      </c>
      <c r="R24" s="278">
        <f>'YEAR 5'!U43</f>
        <v>0</v>
      </c>
    </row>
    <row r="25" spans="2:18" ht="13.5" thickBot="1">
      <c r="B25" s="111"/>
      <c r="C25" s="112">
        <v>3</v>
      </c>
      <c r="D25" s="147">
        <f t="shared" si="0"/>
        <v>0</v>
      </c>
      <c r="E25" s="157" t="s">
        <v>81</v>
      </c>
      <c r="F25" s="156"/>
      <c r="G25" s="156"/>
      <c r="H25" s="156"/>
      <c r="I25" s="156"/>
      <c r="J25" s="145">
        <f>'YEAR 1'!M47+'YEAR 2'!M45+'YEAR 3'!M45+'YEAR 4'!M45+'YEAR 5'!M45</f>
        <v>0</v>
      </c>
      <c r="K25" s="145">
        <f>'YEAR 1'!O47+'YEAR 2'!O45+'YEAR 3'!O45+'YEAR 4'!O45+'YEAR 5'!O45</f>
        <v>0</v>
      </c>
      <c r="L25" s="145">
        <f>'YEAR 1'!Q47+'YEAR 2'!Q45+'YEAR 3'!Q45+'YEAR 4'!Q45+'YEAR 5'!Q45</f>
        <v>0</v>
      </c>
      <c r="M25" s="148">
        <f>'YEAR 1'!S47</f>
        <v>0</v>
      </c>
      <c r="N25" s="151">
        <f>'YEAR 2'!S45</f>
        <v>0</v>
      </c>
      <c r="O25" s="151">
        <f>'YEAR 3'!S45</f>
        <v>0</v>
      </c>
      <c r="P25" s="151">
        <f>'YEAR 4'!S45</f>
        <v>0</v>
      </c>
      <c r="Q25" s="151">
        <f>'YEAR 5'!S45</f>
        <v>0</v>
      </c>
      <c r="R25" s="278">
        <f>'YEAR 5'!U45</f>
        <v>0</v>
      </c>
    </row>
    <row r="26" spans="2:18" ht="13.5" thickBot="1">
      <c r="B26" s="111"/>
      <c r="C26" s="112">
        <v>4</v>
      </c>
      <c r="D26" s="147">
        <f t="shared" si="0"/>
        <v>2</v>
      </c>
      <c r="E26" s="416" t="s">
        <v>6</v>
      </c>
      <c r="F26" s="354"/>
      <c r="G26" s="354"/>
      <c r="H26" s="354"/>
      <c r="I26" s="354"/>
      <c r="J26" s="354"/>
      <c r="K26" s="354"/>
      <c r="L26" s="417"/>
      <c r="M26" s="148">
        <f>'YEAR 1'!S51</f>
        <v>51000</v>
      </c>
      <c r="N26" s="151">
        <f>'YEAR 2'!S49</f>
        <v>52020</v>
      </c>
      <c r="O26" s="151">
        <f>'YEAR 3'!S49</f>
        <v>53060.4</v>
      </c>
      <c r="P26" s="151">
        <f>'YEAR 4'!S49</f>
        <v>54121.608</v>
      </c>
      <c r="Q26" s="151">
        <f>'YEAR 5'!S49</f>
        <v>55204.04016</v>
      </c>
      <c r="R26" s="278">
        <f>'YEAR 5'!U49</f>
        <v>265406.04816</v>
      </c>
    </row>
    <row r="27" spans="2:18" ht="13.5" thickBot="1">
      <c r="B27" s="111"/>
      <c r="C27" s="112">
        <v>5</v>
      </c>
      <c r="D27" s="147">
        <f t="shared" si="0"/>
        <v>2</v>
      </c>
      <c r="E27" s="129" t="s">
        <v>82</v>
      </c>
      <c r="F27" s="95"/>
      <c r="G27" s="95"/>
      <c r="H27" s="95"/>
      <c r="I27" s="95"/>
      <c r="J27" s="95"/>
      <c r="K27" s="95"/>
      <c r="L27" s="149"/>
      <c r="M27" s="148">
        <f>'YEAR 1'!S53</f>
        <v>6400</v>
      </c>
      <c r="N27" s="151">
        <f>'YEAR 2'!S51</f>
        <v>6528</v>
      </c>
      <c r="O27" s="151">
        <f>'YEAR 3'!S51</f>
        <v>6658.56</v>
      </c>
      <c r="P27" s="151">
        <f>'YEAR 4'!S51</f>
        <v>6791.7312</v>
      </c>
      <c r="Q27" s="151">
        <f>'YEAR 5'!S51</f>
        <v>6927.565824</v>
      </c>
      <c r="R27" s="278">
        <f>'YEAR 5'!U51</f>
        <v>33305.857024</v>
      </c>
    </row>
    <row r="28" spans="2:18" ht="13.5" thickBot="1">
      <c r="B28" s="111"/>
      <c r="C28" s="112">
        <v>6</v>
      </c>
      <c r="D28" s="147">
        <f t="shared" si="0"/>
        <v>0</v>
      </c>
      <c r="E28" s="416" t="s">
        <v>83</v>
      </c>
      <c r="F28" s="354"/>
      <c r="G28" s="354"/>
      <c r="H28" s="354"/>
      <c r="I28" s="354"/>
      <c r="J28" s="354"/>
      <c r="K28" s="354"/>
      <c r="L28" s="417"/>
      <c r="M28" s="148">
        <f>'YEAR 1'!S55</f>
        <v>0</v>
      </c>
      <c r="N28" s="151">
        <f>'YEAR 2'!S53</f>
        <v>0</v>
      </c>
      <c r="O28" s="151">
        <f>'YEAR 3'!S53</f>
        <v>0</v>
      </c>
      <c r="P28" s="151">
        <f>'YEAR 4'!S53</f>
        <v>0</v>
      </c>
      <c r="Q28" s="151">
        <f>'YEAR 5'!S53</f>
        <v>0</v>
      </c>
      <c r="R28" s="278">
        <f>'YEAR 5'!U53</f>
        <v>0</v>
      </c>
    </row>
    <row r="29" spans="2:18" ht="13.5" thickBot="1">
      <c r="B29" s="111"/>
      <c r="C29" s="112">
        <v>7</v>
      </c>
      <c r="D29" s="147">
        <f t="shared" si="0"/>
        <v>0</v>
      </c>
      <c r="E29" s="416" t="s">
        <v>84</v>
      </c>
      <c r="F29" s="354"/>
      <c r="G29" s="354"/>
      <c r="H29" s="354"/>
      <c r="I29" s="354"/>
      <c r="J29" s="354"/>
      <c r="K29" s="354"/>
      <c r="L29" s="417"/>
      <c r="M29" s="148">
        <f>'YEAR 1'!S57</f>
        <v>0</v>
      </c>
      <c r="N29" s="151">
        <f>'YEAR 2'!S55</f>
        <v>0</v>
      </c>
      <c r="O29" s="151">
        <f>'YEAR 3'!S55</f>
        <v>0</v>
      </c>
      <c r="P29" s="151">
        <f>'YEAR 4'!S55</f>
        <v>0</v>
      </c>
      <c r="Q29" s="151">
        <f>'YEAR 5'!S55</f>
        <v>0</v>
      </c>
      <c r="R29" s="278">
        <f>'YEAR 5'!U55</f>
        <v>0</v>
      </c>
    </row>
    <row r="30" spans="2:18" ht="13.5" thickBot="1">
      <c r="B30" s="111"/>
      <c r="C30" s="112">
        <v>8</v>
      </c>
      <c r="D30" s="147">
        <f t="shared" si="0"/>
        <v>0</v>
      </c>
      <c r="E30" s="416" t="s">
        <v>85</v>
      </c>
      <c r="F30" s="354"/>
      <c r="G30" s="354"/>
      <c r="H30" s="354"/>
      <c r="I30" s="354"/>
      <c r="J30" s="354"/>
      <c r="K30" s="354"/>
      <c r="L30" s="417"/>
      <c r="M30" s="148">
        <f>'YEAR 1'!S59</f>
        <v>0</v>
      </c>
      <c r="N30" s="151">
        <f>'YEAR 2'!S57</f>
        <v>0</v>
      </c>
      <c r="O30" s="151">
        <f>'YEAR 3'!S57</f>
        <v>0</v>
      </c>
      <c r="P30" s="151">
        <f>'YEAR 4'!S57</f>
        <v>0</v>
      </c>
      <c r="Q30" s="151">
        <f>'YEAR 5'!S57</f>
        <v>0</v>
      </c>
      <c r="R30" s="278">
        <f>'YEAR 5'!U57</f>
        <v>0</v>
      </c>
    </row>
    <row r="31" spans="2:18" ht="13.5" thickBot="1">
      <c r="B31" s="111"/>
      <c r="C31" s="112">
        <v>9</v>
      </c>
      <c r="D31" s="147">
        <f t="shared" si="0"/>
        <v>0</v>
      </c>
      <c r="E31" s="129" t="s">
        <v>23</v>
      </c>
      <c r="F31" s="95"/>
      <c r="G31" s="95"/>
      <c r="H31" s="95"/>
      <c r="I31" s="95"/>
      <c r="J31" s="95"/>
      <c r="K31" s="95"/>
      <c r="L31" s="149"/>
      <c r="M31" s="148">
        <f>'YEAR 1'!S61</f>
        <v>0</v>
      </c>
      <c r="N31" s="151">
        <f>'YEAR 2'!S59</f>
        <v>0</v>
      </c>
      <c r="O31" s="151">
        <f>'YEAR 3'!S59</f>
        <v>0</v>
      </c>
      <c r="P31" s="151">
        <f>'YEAR 4'!S59</f>
        <v>0</v>
      </c>
      <c r="Q31" s="151">
        <f>'YEAR 5'!S59</f>
        <v>0</v>
      </c>
      <c r="R31" s="278">
        <f>'YEAR 5'!U59</f>
        <v>0</v>
      </c>
    </row>
    <row r="32" spans="2:18" ht="13.5" thickBot="1">
      <c r="B32" s="414">
        <v>10</v>
      </c>
      <c r="C32" s="415"/>
      <c r="D32" s="147">
        <f t="shared" si="0"/>
        <v>0</v>
      </c>
      <c r="E32" s="416" t="s">
        <v>24</v>
      </c>
      <c r="F32" s="354"/>
      <c r="G32" s="354"/>
      <c r="H32" s="354"/>
      <c r="I32" s="354"/>
      <c r="J32" s="354"/>
      <c r="K32" s="354"/>
      <c r="L32" s="417"/>
      <c r="M32" s="148">
        <f>'YEAR 1'!S63</f>
        <v>0</v>
      </c>
      <c r="N32" s="151">
        <f>'YEAR 2'!S61</f>
        <v>0</v>
      </c>
      <c r="O32" s="151">
        <f>'YEAR 3'!S61</f>
        <v>0</v>
      </c>
      <c r="P32" s="151">
        <f>'YEAR 4'!S61</f>
        <v>0</v>
      </c>
      <c r="Q32" s="151">
        <f>'YEAR 5'!S61</f>
        <v>0</v>
      </c>
      <c r="R32" s="278">
        <f>'YEAR 5'!U61</f>
        <v>0</v>
      </c>
    </row>
    <row r="33" spans="2:18" ht="13.5" thickBot="1">
      <c r="B33" s="113"/>
      <c r="C33" s="130" t="s">
        <v>180</v>
      </c>
      <c r="D33" s="112"/>
      <c r="E33" s="108"/>
      <c r="F33" s="108"/>
      <c r="G33" s="108"/>
      <c r="H33" s="108"/>
      <c r="I33" s="108"/>
      <c r="J33" s="108"/>
      <c r="K33" s="108"/>
      <c r="L33" s="138"/>
      <c r="M33" s="150">
        <f>'YEAR 1'!S64</f>
        <v>103150</v>
      </c>
      <c r="N33" s="150">
        <f>'YEAR 2'!S62</f>
        <v>105213</v>
      </c>
      <c r="O33" s="150">
        <f>'YEAR 3'!S62</f>
        <v>107317.26000000001</v>
      </c>
      <c r="P33" s="150">
        <f>'YEAR 4'!S62</f>
        <v>109463.6052</v>
      </c>
      <c r="Q33" s="150">
        <f>'YEAR 5'!S62</f>
        <v>111652.87730400001</v>
      </c>
      <c r="R33" s="152">
        <f>'YEAR 5'!U62</f>
        <v>536796.742504</v>
      </c>
    </row>
    <row r="34" spans="2:18" ht="12.75">
      <c r="B34" s="119" t="s">
        <v>86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31"/>
      <c r="M34" s="153">
        <f>'YEAR 1'!S91</f>
        <v>34236.72</v>
      </c>
      <c r="N34" s="146">
        <f>'YEAR 2'!S89</f>
        <v>34921.4544</v>
      </c>
      <c r="O34" s="146">
        <f>'YEAR 3'!S89</f>
        <v>35619.883488</v>
      </c>
      <c r="P34" s="146">
        <f>'YEAR 4'!S89</f>
        <v>36332.28115776</v>
      </c>
      <c r="Q34" s="146">
        <f>'YEAR 5'!S89</f>
        <v>37058.9267809152</v>
      </c>
      <c r="R34" s="279">
        <f>'YEAR 5'!U89</f>
        <v>178169.26582667523</v>
      </c>
    </row>
    <row r="35" spans="2:18" ht="13.5" thickBot="1">
      <c r="B35" s="132"/>
      <c r="C35" s="133" t="s">
        <v>87</v>
      </c>
      <c r="D35" s="134"/>
      <c r="E35" s="134"/>
      <c r="F35" s="134"/>
      <c r="G35" s="134"/>
      <c r="H35" s="134"/>
      <c r="I35" s="134"/>
      <c r="J35" s="134"/>
      <c r="K35" s="134"/>
      <c r="L35" s="135"/>
      <c r="M35" s="150">
        <f>'YEAR 1'!S92</f>
        <v>187270.22</v>
      </c>
      <c r="N35" s="150">
        <f>'YEAR 2'!S90</f>
        <v>191015.62439999997</v>
      </c>
      <c r="O35" s="150">
        <f>'YEAR 3'!S90</f>
        <v>194835.936888</v>
      </c>
      <c r="P35" s="150">
        <f>'YEAR 4'!S90</f>
        <v>198732.65562576003</v>
      </c>
      <c r="Q35" s="150">
        <f>'YEAR 5'!S90</f>
        <v>202707.30873827523</v>
      </c>
      <c r="R35" s="152">
        <f>'YEAR 5'!U90</f>
        <v>974561.7456520352</v>
      </c>
    </row>
    <row r="36" spans="2:18" ht="12.75">
      <c r="B36" s="111" t="s">
        <v>88</v>
      </c>
      <c r="C36" s="130" t="s">
        <v>89</v>
      </c>
      <c r="D36" s="112"/>
      <c r="E36" s="112"/>
      <c r="F36" s="112"/>
      <c r="G36" s="112"/>
      <c r="H36" s="112"/>
      <c r="I36" s="112"/>
      <c r="J36" s="112"/>
      <c r="K36" s="112"/>
      <c r="L36" s="136"/>
      <c r="M36" s="462">
        <f>'YEAR 1'!S116</f>
        <v>115816</v>
      </c>
      <c r="N36" s="462">
        <f>'YEAR 2'!S113</f>
        <v>0</v>
      </c>
      <c r="O36" s="462">
        <f>'YEAR 3'!S113</f>
        <v>0</v>
      </c>
      <c r="P36" s="462">
        <f>'YEAR 4'!S113</f>
        <v>0</v>
      </c>
      <c r="Q36" s="462">
        <f>'YEAR 5'!S113</f>
        <v>0</v>
      </c>
      <c r="R36" s="464">
        <f>'YEAR 5'!U113</f>
        <v>115816</v>
      </c>
    </row>
    <row r="37" spans="2:18" ht="13.5" thickBot="1">
      <c r="B37" s="113"/>
      <c r="C37" s="137"/>
      <c r="D37" s="108"/>
      <c r="E37" s="108"/>
      <c r="F37" s="108" t="s">
        <v>90</v>
      </c>
      <c r="G37" s="108"/>
      <c r="H37" s="108"/>
      <c r="I37" s="108"/>
      <c r="J37" s="108"/>
      <c r="K37" s="108"/>
      <c r="L37" s="138"/>
      <c r="M37" s="463"/>
      <c r="N37" s="463"/>
      <c r="O37" s="463"/>
      <c r="P37" s="463"/>
      <c r="Q37" s="463"/>
      <c r="R37" s="465"/>
    </row>
    <row r="38" spans="2:18" ht="12.75">
      <c r="B38" s="111" t="s">
        <v>91</v>
      </c>
      <c r="C38" s="112" t="s">
        <v>2</v>
      </c>
      <c r="D38" s="112"/>
      <c r="E38" s="112"/>
      <c r="F38" s="112"/>
      <c r="G38" s="112"/>
      <c r="H38" s="112"/>
      <c r="I38" s="112"/>
      <c r="J38" s="112"/>
      <c r="K38" s="112"/>
      <c r="L38" s="112"/>
      <c r="M38" s="202"/>
      <c r="N38" s="124"/>
      <c r="O38" s="124"/>
      <c r="P38" s="124"/>
      <c r="Q38" s="124"/>
      <c r="R38" s="125"/>
    </row>
    <row r="39" spans="2:18" ht="12.75">
      <c r="B39" s="111"/>
      <c r="C39" s="112">
        <v>1</v>
      </c>
      <c r="D39" s="112" t="s">
        <v>188</v>
      </c>
      <c r="E39" s="112"/>
      <c r="F39" s="112"/>
      <c r="G39" s="112"/>
      <c r="H39" s="112"/>
      <c r="I39" s="112"/>
      <c r="J39" s="112"/>
      <c r="K39" s="112"/>
      <c r="L39" s="112"/>
      <c r="M39" s="151">
        <f>'YEAR 1'!S124</f>
        <v>12500</v>
      </c>
      <c r="N39" s="151">
        <f>'YEAR 2'!S121</f>
        <v>12625</v>
      </c>
      <c r="O39" s="151">
        <f>'YEAR 3'!S121</f>
        <v>12751.25</v>
      </c>
      <c r="P39" s="151">
        <f>'YEAR 4'!S121</f>
        <v>12878.7625</v>
      </c>
      <c r="Q39" s="151">
        <f>'YEAR 5'!S121</f>
        <v>13007.550125000002</v>
      </c>
      <c r="R39" s="278">
        <f>'YEAR 5'!U121</f>
        <v>63762.562625</v>
      </c>
    </row>
    <row r="40" spans="2:18" ht="13.5" thickBot="1">
      <c r="B40" s="113"/>
      <c r="C40" s="108">
        <v>2</v>
      </c>
      <c r="D40" s="108" t="s">
        <v>25</v>
      </c>
      <c r="E40" s="108"/>
      <c r="F40" s="108"/>
      <c r="G40" s="108"/>
      <c r="H40" s="108"/>
      <c r="I40" s="108"/>
      <c r="J40" s="108"/>
      <c r="K40" s="108"/>
      <c r="L40" s="108"/>
      <c r="M40" s="150">
        <f>'YEAR 1'!S126</f>
        <v>0</v>
      </c>
      <c r="N40" s="150">
        <f>'YEAR 2'!S123</f>
        <v>0</v>
      </c>
      <c r="O40" s="150">
        <f>'YEAR 3'!S123</f>
        <v>3000</v>
      </c>
      <c r="P40" s="150">
        <f>'YEAR 4'!S123</f>
        <v>3030</v>
      </c>
      <c r="Q40" s="150">
        <f>'YEAR 5'!S123</f>
        <v>3060.3</v>
      </c>
      <c r="R40" s="152">
        <f>'YEAR 5'!U123</f>
        <v>9090.3</v>
      </c>
    </row>
    <row r="41" spans="2:18" ht="12.75">
      <c r="B41" s="111" t="s">
        <v>92</v>
      </c>
      <c r="C41" s="112" t="s">
        <v>186</v>
      </c>
      <c r="D41" s="112"/>
      <c r="E41" s="112"/>
      <c r="F41" s="112"/>
      <c r="G41" s="112"/>
      <c r="H41" s="112"/>
      <c r="I41" s="112"/>
      <c r="J41" s="112"/>
      <c r="K41" s="112"/>
      <c r="L41" s="112"/>
      <c r="M41" s="202"/>
      <c r="N41" s="124"/>
      <c r="O41" s="124"/>
      <c r="P41" s="124"/>
      <c r="Q41" s="124"/>
      <c r="R41" s="125"/>
    </row>
    <row r="42" spans="2:18" ht="12.75">
      <c r="B42" s="111"/>
      <c r="C42" s="112">
        <v>1</v>
      </c>
      <c r="D42" s="112" t="s">
        <v>26</v>
      </c>
      <c r="E42" s="112"/>
      <c r="F42" s="112"/>
      <c r="G42" s="112"/>
      <c r="H42" s="112"/>
      <c r="I42" s="112"/>
      <c r="J42" s="112"/>
      <c r="K42" s="112"/>
      <c r="L42" s="112"/>
      <c r="M42" s="151">
        <f>'YEAR 1'!S135</f>
        <v>12000</v>
      </c>
      <c r="N42" s="151">
        <f>'YEAR 2'!S132</f>
        <v>12240</v>
      </c>
      <c r="O42" s="151">
        <f>'YEAR 3'!S132</f>
        <v>12484.8</v>
      </c>
      <c r="P42" s="151">
        <f>'YEAR 4'!S132</f>
        <v>12734.496</v>
      </c>
      <c r="Q42" s="151">
        <f>'YEAR 5'!S132</f>
        <v>12989.18592</v>
      </c>
      <c r="R42" s="278">
        <f>'YEAR 5'!U132</f>
        <v>62448.481920000006</v>
      </c>
    </row>
    <row r="43" spans="2:18" ht="12.75">
      <c r="B43" s="111"/>
      <c r="C43" s="112">
        <v>2</v>
      </c>
      <c r="D43" s="112" t="s">
        <v>2</v>
      </c>
      <c r="E43" s="112"/>
      <c r="F43" s="112"/>
      <c r="G43" s="112"/>
      <c r="H43" s="112"/>
      <c r="I43" s="112"/>
      <c r="J43" s="112"/>
      <c r="K43" s="112"/>
      <c r="L43" s="112"/>
      <c r="M43" s="151">
        <f>'YEAR 1'!S137</f>
        <v>0</v>
      </c>
      <c r="N43" s="151">
        <f>'YEAR 2'!S134</f>
        <v>0</v>
      </c>
      <c r="O43" s="151">
        <f>'YEAR 3'!S134</f>
        <v>0</v>
      </c>
      <c r="P43" s="151">
        <f>'YEAR 4'!S134</f>
        <v>0</v>
      </c>
      <c r="Q43" s="151">
        <f>'YEAR 5'!S134</f>
        <v>0</v>
      </c>
      <c r="R43" s="278">
        <f>'YEAR 5'!U134</f>
        <v>0</v>
      </c>
    </row>
    <row r="44" spans="2:18" ht="12.75">
      <c r="B44" s="111"/>
      <c r="C44" s="112">
        <v>3</v>
      </c>
      <c r="D44" s="112" t="s">
        <v>27</v>
      </c>
      <c r="E44" s="112"/>
      <c r="F44" s="112"/>
      <c r="G44" s="112"/>
      <c r="H44" s="112"/>
      <c r="I44" s="112"/>
      <c r="J44" s="112"/>
      <c r="K44" s="112"/>
      <c r="L44" s="112"/>
      <c r="M44" s="151">
        <f>'YEAR 1'!S139</f>
        <v>0</v>
      </c>
      <c r="N44" s="151">
        <f>'YEAR 2'!S136</f>
        <v>0</v>
      </c>
      <c r="O44" s="151">
        <f>'YEAR 3'!S136</f>
        <v>0</v>
      </c>
      <c r="P44" s="151">
        <f>'YEAR 4'!S136</f>
        <v>0</v>
      </c>
      <c r="Q44" s="151">
        <f>'YEAR 5'!S136</f>
        <v>0</v>
      </c>
      <c r="R44" s="278">
        <f>'YEAR 5'!U136</f>
        <v>0</v>
      </c>
    </row>
    <row r="45" spans="2:18" ht="13.5" thickBot="1">
      <c r="B45" s="113"/>
      <c r="C45" s="108">
        <v>4</v>
      </c>
      <c r="D45" s="108" t="s">
        <v>3</v>
      </c>
      <c r="E45" s="108"/>
      <c r="F45" s="108"/>
      <c r="G45" s="108"/>
      <c r="H45" s="108"/>
      <c r="I45" s="108"/>
      <c r="J45" s="108"/>
      <c r="K45" s="108"/>
      <c r="L45" s="108"/>
      <c r="M45" s="151">
        <f>'YEAR 1'!S141</f>
        <v>0</v>
      </c>
      <c r="N45" s="150">
        <f>'YEAR 2'!S138</f>
        <v>0</v>
      </c>
      <c r="O45" s="150">
        <f>'YEAR 3'!S138</f>
        <v>0</v>
      </c>
      <c r="P45" s="150">
        <f>'YEAR 4'!S138</f>
        <v>0</v>
      </c>
      <c r="Q45" s="150">
        <f>'YEAR 5'!S138</f>
        <v>0</v>
      </c>
      <c r="R45" s="152">
        <f>'YEAR 5'!U138</f>
        <v>0</v>
      </c>
    </row>
    <row r="46" spans="2:18" ht="12.75">
      <c r="B46" s="111" t="s">
        <v>93</v>
      </c>
      <c r="C46" s="112" t="s">
        <v>94</v>
      </c>
      <c r="D46" s="112"/>
      <c r="E46" s="112"/>
      <c r="F46" s="112"/>
      <c r="G46" s="112"/>
      <c r="H46" s="112"/>
      <c r="I46" s="112"/>
      <c r="J46" s="112"/>
      <c r="K46" s="112"/>
      <c r="L46" s="112"/>
      <c r="M46" s="202"/>
      <c r="N46" s="124"/>
      <c r="O46" s="124"/>
      <c r="P46" s="124"/>
      <c r="Q46" s="124"/>
      <c r="R46" s="125"/>
    </row>
    <row r="47" spans="2:18" ht="12.75">
      <c r="B47" s="111"/>
      <c r="C47" s="112">
        <v>1</v>
      </c>
      <c r="D47" s="112" t="s">
        <v>28</v>
      </c>
      <c r="E47" s="112"/>
      <c r="F47" s="112"/>
      <c r="G47" s="112"/>
      <c r="H47" s="112"/>
      <c r="I47" s="112"/>
      <c r="J47" s="112"/>
      <c r="K47" s="112"/>
      <c r="L47" s="112"/>
      <c r="M47" s="151">
        <f>'YEAR 1'!S150</f>
        <v>5000</v>
      </c>
      <c r="N47" s="151">
        <f>'YEAR 2'!S147</f>
        <v>5100</v>
      </c>
      <c r="O47" s="151">
        <f>'YEAR 3'!S147</f>
        <v>5202</v>
      </c>
      <c r="P47" s="151">
        <f>'YEAR 4'!S147</f>
        <v>5306.04</v>
      </c>
      <c r="Q47" s="151">
        <f>'YEAR 5'!S147</f>
        <v>5412.1608</v>
      </c>
      <c r="R47" s="278">
        <f>'YEAR 5'!U147</f>
        <v>26020.2008</v>
      </c>
    </row>
    <row r="48" spans="2:18" ht="12.75">
      <c r="B48" s="111"/>
      <c r="C48" s="112">
        <v>2</v>
      </c>
      <c r="D48" s="112" t="s">
        <v>29</v>
      </c>
      <c r="E48" s="112"/>
      <c r="F48" s="112"/>
      <c r="G48" s="112"/>
      <c r="H48" s="112"/>
      <c r="I48" s="112"/>
      <c r="J48" s="112"/>
      <c r="K48" s="112"/>
      <c r="L48" s="112"/>
      <c r="M48" s="151">
        <f>'YEAR 1'!S152</f>
        <v>0</v>
      </c>
      <c r="N48" s="151">
        <f>'YEAR 2'!S149</f>
        <v>4000</v>
      </c>
      <c r="O48" s="151">
        <f>'YEAR 3'!S149</f>
        <v>4080</v>
      </c>
      <c r="P48" s="151">
        <f>'YEAR 4'!S149</f>
        <v>4161.6</v>
      </c>
      <c r="Q48" s="151">
        <f>'YEAR 5'!S149</f>
        <v>4244.832</v>
      </c>
      <c r="R48" s="278">
        <f>'YEAR 5'!U149</f>
        <v>16486.432</v>
      </c>
    </row>
    <row r="49" spans="2:18" ht="12.75">
      <c r="B49" s="111"/>
      <c r="C49" s="112">
        <v>3</v>
      </c>
      <c r="D49" s="112" t="s">
        <v>30</v>
      </c>
      <c r="E49" s="112"/>
      <c r="F49" s="112"/>
      <c r="G49" s="112"/>
      <c r="H49" s="112"/>
      <c r="I49" s="112"/>
      <c r="J49" s="112"/>
      <c r="K49" s="112"/>
      <c r="L49" s="112"/>
      <c r="M49" s="151">
        <f>'YEAR 1'!S154</f>
        <v>0</v>
      </c>
      <c r="N49" s="151">
        <f>'YEAR 2'!S151</f>
        <v>0</v>
      </c>
      <c r="O49" s="151">
        <f>'YEAR 3'!S151</f>
        <v>0</v>
      </c>
      <c r="P49" s="151">
        <f>'YEAR 4'!S151</f>
        <v>0</v>
      </c>
      <c r="Q49" s="151">
        <f>'YEAR 5'!S151</f>
        <v>0</v>
      </c>
      <c r="R49" s="278">
        <f>'YEAR 5'!U151</f>
        <v>0</v>
      </c>
    </row>
    <row r="50" spans="2:18" ht="12.75">
      <c r="B50" s="111"/>
      <c r="C50" s="112">
        <v>4</v>
      </c>
      <c r="D50" s="112" t="s">
        <v>31</v>
      </c>
      <c r="E50" s="112"/>
      <c r="F50" s="112"/>
      <c r="G50" s="112"/>
      <c r="H50" s="112"/>
      <c r="I50" s="112"/>
      <c r="J50" s="112"/>
      <c r="K50" s="112"/>
      <c r="L50" s="112"/>
      <c r="M50" s="151">
        <f>'YEAR 1'!S156</f>
        <v>0</v>
      </c>
      <c r="N50" s="151">
        <f>'YEAR 2'!S153</f>
        <v>0</v>
      </c>
      <c r="O50" s="151">
        <f>'YEAR 3'!S153</f>
        <v>0</v>
      </c>
      <c r="P50" s="151">
        <f>'YEAR 4'!S153</f>
        <v>0</v>
      </c>
      <c r="Q50" s="151">
        <f>'YEAR 5'!S153</f>
        <v>0</v>
      </c>
      <c r="R50" s="278">
        <f>'YEAR 5'!U153</f>
        <v>0</v>
      </c>
    </row>
    <row r="51" spans="2:18" ht="12.75">
      <c r="B51" s="111"/>
      <c r="C51" s="112">
        <v>5</v>
      </c>
      <c r="D51" s="112" t="s">
        <v>34</v>
      </c>
      <c r="E51" s="112"/>
      <c r="F51" s="112"/>
      <c r="G51" s="112"/>
      <c r="H51" s="112"/>
      <c r="I51" s="112"/>
      <c r="J51" s="112"/>
      <c r="K51" s="112"/>
      <c r="L51" s="112"/>
      <c r="M51" s="151">
        <f>'YEAR 1'!S158</f>
        <v>16000</v>
      </c>
      <c r="N51" s="151">
        <f>'YEAR 2'!S155</f>
        <v>16800</v>
      </c>
      <c r="O51" s="151">
        <f>'YEAR 3'!S155</f>
        <v>18096</v>
      </c>
      <c r="P51" s="151">
        <f>'YEAR 4'!S155</f>
        <v>19897.92</v>
      </c>
      <c r="Q51" s="151">
        <f>'YEAR 5'!S155</f>
        <v>22215.878399999998</v>
      </c>
      <c r="R51" s="278">
        <f>'YEAR 5'!U155</f>
        <v>93009.7984</v>
      </c>
    </row>
    <row r="52" spans="2:18" ht="12.75">
      <c r="B52" s="111"/>
      <c r="C52" s="112">
        <v>6</v>
      </c>
      <c r="D52" s="112" t="s">
        <v>95</v>
      </c>
      <c r="E52" s="112"/>
      <c r="F52" s="112"/>
      <c r="G52" s="112"/>
      <c r="H52" s="112"/>
      <c r="I52" s="112"/>
      <c r="J52" s="112"/>
      <c r="K52" s="112"/>
      <c r="L52" s="112"/>
      <c r="M52" s="151">
        <f>'YEAR 1'!S160</f>
        <v>258000</v>
      </c>
      <c r="N52" s="151">
        <f>'YEAR 2'!S157</f>
        <v>263160</v>
      </c>
      <c r="O52" s="151">
        <f>'YEAR 3'!S157</f>
        <v>268423.2</v>
      </c>
      <c r="P52" s="151">
        <f>'YEAR 4'!S157</f>
        <v>273791.664</v>
      </c>
      <c r="Q52" s="151">
        <f>'YEAR 5'!S157</f>
        <v>279267.49728</v>
      </c>
      <c r="R52" s="278">
        <f>'YEAR 5'!U157</f>
        <v>1342642.36128</v>
      </c>
    </row>
    <row r="53" spans="2:18" ht="12.75">
      <c r="B53" s="111"/>
      <c r="C53" s="112">
        <v>7</v>
      </c>
      <c r="D53" s="112" t="s">
        <v>3</v>
      </c>
      <c r="E53" s="112"/>
      <c r="F53" s="112"/>
      <c r="G53" s="112"/>
      <c r="H53" s="112"/>
      <c r="I53" s="112"/>
      <c r="J53" s="112"/>
      <c r="K53" s="112"/>
      <c r="L53" s="112"/>
      <c r="M53" s="151">
        <f>'YEAR 1'!S162</f>
        <v>30000</v>
      </c>
      <c r="N53" s="151">
        <f>'YEAR 2'!S159</f>
        <v>30600</v>
      </c>
      <c r="O53" s="151">
        <f>'YEAR 3'!S159</f>
        <v>31212</v>
      </c>
      <c r="P53" s="151">
        <f>'YEAR 4'!S159</f>
        <v>31836.24</v>
      </c>
      <c r="Q53" s="151">
        <f>'YEAR 5'!S159</f>
        <v>32472.9648</v>
      </c>
      <c r="R53" s="278">
        <f>'YEAR 5'!U159</f>
        <v>156121.2048</v>
      </c>
    </row>
    <row r="54" spans="2:18" ht="13.5" thickBot="1">
      <c r="B54" s="113"/>
      <c r="C54" s="139" t="s">
        <v>96</v>
      </c>
      <c r="D54" s="108"/>
      <c r="E54" s="108"/>
      <c r="F54" s="108"/>
      <c r="G54" s="108"/>
      <c r="H54" s="108"/>
      <c r="I54" s="108"/>
      <c r="J54" s="108"/>
      <c r="K54" s="108"/>
      <c r="L54" s="138"/>
      <c r="M54" s="151">
        <f>'YEAR 1'!S163</f>
        <v>309000</v>
      </c>
      <c r="N54" s="151">
        <f>'YEAR 2'!S160</f>
        <v>319660</v>
      </c>
      <c r="O54" s="151">
        <f>'YEAR 3'!S160</f>
        <v>327013.2</v>
      </c>
      <c r="P54" s="151">
        <f>'YEAR 4'!S160</f>
        <v>334993.464</v>
      </c>
      <c r="Q54" s="151">
        <f>'YEAR 5'!S160</f>
        <v>343613.33328</v>
      </c>
      <c r="R54" s="278">
        <f>'YEAR 5'!U160</f>
        <v>1634279.99728</v>
      </c>
    </row>
    <row r="55" spans="2:18" ht="13.5" thickBot="1">
      <c r="B55" s="113" t="s">
        <v>97</v>
      </c>
      <c r="C55" s="139" t="s">
        <v>98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54">
        <f>'YEAR 1'!S164</f>
        <v>636586.22</v>
      </c>
      <c r="N55" s="154">
        <f>'YEAR 2'!S161</f>
        <v>535540.6244</v>
      </c>
      <c r="O55" s="154">
        <f>'YEAR 3'!S161</f>
        <v>550085.186888</v>
      </c>
      <c r="P55" s="154">
        <f>'YEAR 4'!S161</f>
        <v>562369.37812576</v>
      </c>
      <c r="Q55" s="154">
        <f>'YEAR 5'!S161</f>
        <v>575377.6780632753</v>
      </c>
      <c r="R55" s="280">
        <f>'YEAR 5'!U161</f>
        <v>2859959.0874770354</v>
      </c>
    </row>
    <row r="56" spans="2:18" ht="13.5" thickBot="1">
      <c r="B56" s="121" t="s">
        <v>99</v>
      </c>
      <c r="C56" s="140" t="s">
        <v>100</v>
      </c>
      <c r="D56" s="122"/>
      <c r="E56" s="122"/>
      <c r="F56" s="141"/>
      <c r="G56" s="122"/>
      <c r="H56" s="142"/>
      <c r="I56" s="143"/>
      <c r="J56" s="142"/>
      <c r="K56" s="143"/>
      <c r="L56" s="122"/>
      <c r="M56" s="155">
        <f>'YEAR 1'!S177</f>
        <v>135080.5144</v>
      </c>
      <c r="N56" s="155">
        <f>'YEAR 2'!S174</f>
        <v>126537.124688</v>
      </c>
      <c r="O56" s="155">
        <f>'YEAR 3'!S174</f>
        <v>130562.21718176</v>
      </c>
      <c r="P56" s="155">
        <f>'YEAR 4'!S174</f>
        <v>133091.55502539524</v>
      </c>
      <c r="Q56" s="155">
        <f>'YEAR 5'!S174</f>
        <v>135670.66056090314</v>
      </c>
      <c r="R56" s="281">
        <f>'YEAR 5'!U174</f>
        <v>660942.0718560584</v>
      </c>
    </row>
    <row r="57" spans="2:18" ht="13.5" thickBot="1">
      <c r="B57" s="113" t="s">
        <v>101</v>
      </c>
      <c r="C57" s="139" t="s">
        <v>102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50">
        <f>'YEAR 1'!S178</f>
        <v>771666.7344</v>
      </c>
      <c r="N57" s="150">
        <f>'YEAR 2'!S175</f>
        <v>662077.7490879999</v>
      </c>
      <c r="O57" s="150">
        <f>'YEAR 3'!S175</f>
        <v>680647.40406976</v>
      </c>
      <c r="P57" s="150">
        <f>'YEAR 4'!S175</f>
        <v>695460.9331511552</v>
      </c>
      <c r="Q57" s="150">
        <f>'YEAR 5'!S175</f>
        <v>711048.3386241784</v>
      </c>
      <c r="R57" s="152">
        <f>'YEAR 5'!U175</f>
        <v>3520901.159333094</v>
      </c>
    </row>
    <row r="58" spans="2:18" ht="12.75">
      <c r="B58" s="111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202"/>
      <c r="N58" s="124"/>
      <c r="O58" s="124"/>
      <c r="P58" s="124"/>
      <c r="Q58" s="124"/>
      <c r="R58" s="125"/>
    </row>
    <row r="59" spans="2:18" ht="13.5" thickBot="1">
      <c r="B59" s="113" t="s">
        <v>103</v>
      </c>
      <c r="C59" s="108" t="s">
        <v>138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50">
        <f>'YEAR 1'!F183</f>
        <v>0</v>
      </c>
      <c r="N59" s="150">
        <f>'YEAR 2'!F180</f>
        <v>0</v>
      </c>
      <c r="O59" s="150">
        <f>'YEAR 3'!F180</f>
        <v>0</v>
      </c>
      <c r="P59" s="150">
        <f>'YEAR 4'!F180</f>
        <v>0</v>
      </c>
      <c r="Q59" s="150">
        <f>'YEAR 5'!F180</f>
        <v>0</v>
      </c>
      <c r="R59" s="152">
        <f>SUM(M59:Q59)</f>
        <v>0</v>
      </c>
    </row>
    <row r="60" spans="2:12" ht="13.5" thickBot="1">
      <c r="B60" s="104"/>
      <c r="D60" s="144"/>
      <c r="E60" s="144"/>
      <c r="F60" s="144"/>
      <c r="G60" s="144"/>
      <c r="H60" s="144"/>
      <c r="I60" s="144"/>
      <c r="J60" s="144"/>
      <c r="K60" s="144"/>
      <c r="L60" s="144"/>
    </row>
    <row r="61" spans="2:18" ht="12.75">
      <c r="B61" s="442" t="s">
        <v>39</v>
      </c>
      <c r="C61" s="443"/>
      <c r="D61" s="443"/>
      <c r="E61" s="443"/>
      <c r="F61" s="443"/>
      <c r="G61" s="443"/>
      <c r="H61" s="443"/>
      <c r="I61" s="443"/>
      <c r="J61" s="443"/>
      <c r="K61" s="443"/>
      <c r="L61" s="443"/>
      <c r="M61" s="443"/>
      <c r="N61" s="439"/>
      <c r="O61" s="259"/>
      <c r="P61" s="259"/>
      <c r="Q61" s="259"/>
      <c r="R61" s="259"/>
    </row>
    <row r="62" spans="2:18" ht="13.5" thickBot="1">
      <c r="B62" s="444" t="s">
        <v>172</v>
      </c>
      <c r="C62" s="445"/>
      <c r="D62" s="445"/>
      <c r="E62" s="445"/>
      <c r="F62" s="445"/>
      <c r="G62" s="445"/>
      <c r="H62" s="445"/>
      <c r="I62" s="445"/>
      <c r="J62" s="445"/>
      <c r="K62" s="445"/>
      <c r="L62" s="445"/>
      <c r="M62" s="445"/>
      <c r="N62" s="446"/>
      <c r="O62" s="259"/>
      <c r="P62" s="259"/>
      <c r="Q62" s="259"/>
      <c r="R62" s="259"/>
    </row>
    <row r="63" spans="2:14" ht="13.5" thickBot="1">
      <c r="B63" s="103" t="s">
        <v>62</v>
      </c>
      <c r="C63" s="104"/>
      <c r="D63" s="104"/>
      <c r="E63" s="104"/>
      <c r="F63" s="104"/>
      <c r="G63" s="447" t="str">
        <f>'YEAR 1'!H4</f>
        <v>John Doe</v>
      </c>
      <c r="H63" s="448"/>
      <c r="I63" s="448"/>
      <c r="J63" s="448"/>
      <c r="K63" s="448"/>
      <c r="L63" s="449"/>
      <c r="M63" s="450" t="s">
        <v>173</v>
      </c>
      <c r="N63" s="451"/>
    </row>
    <row r="64" spans="2:14" ht="13.5" thickBot="1">
      <c r="B64" s="103" t="s">
        <v>65</v>
      </c>
      <c r="C64" s="104"/>
      <c r="D64" s="104"/>
      <c r="E64" s="429">
        <f>'YEAR 1'!F6</f>
        <v>0</v>
      </c>
      <c r="F64" s="430"/>
      <c r="G64" s="430"/>
      <c r="H64" s="430"/>
      <c r="I64" s="430"/>
      <c r="J64" s="430"/>
      <c r="K64" s="430"/>
      <c r="L64" s="431"/>
      <c r="M64" s="206" t="s">
        <v>64</v>
      </c>
      <c r="N64" s="105"/>
    </row>
    <row r="65" spans="2:18" ht="13.5" thickBot="1">
      <c r="B65" s="107"/>
      <c r="C65" s="108"/>
      <c r="D65" s="108"/>
      <c r="E65" s="432"/>
      <c r="F65" s="433"/>
      <c r="G65" s="433"/>
      <c r="H65" s="433"/>
      <c r="I65" s="433"/>
      <c r="J65" s="433"/>
      <c r="K65" s="433"/>
      <c r="L65" s="434"/>
      <c r="M65" s="207" t="s">
        <v>67</v>
      </c>
      <c r="N65" s="106"/>
      <c r="O65" s="109"/>
      <c r="P65" s="109"/>
      <c r="Q65" s="109"/>
      <c r="R65" s="112"/>
    </row>
    <row r="66" spans="2:18" ht="12.75">
      <c r="B66" s="111" t="s">
        <v>68</v>
      </c>
      <c r="C66" s="112" t="s">
        <v>69</v>
      </c>
      <c r="D66" s="112"/>
      <c r="E66" s="112"/>
      <c r="F66" s="112"/>
      <c r="G66" s="112"/>
      <c r="H66" s="112"/>
      <c r="I66" s="112"/>
      <c r="J66" s="435" t="s">
        <v>70</v>
      </c>
      <c r="K66" s="436"/>
      <c r="L66" s="437"/>
      <c r="M66" s="438" t="s">
        <v>71</v>
      </c>
      <c r="N66" s="439"/>
      <c r="O66" s="243"/>
      <c r="P66" s="243"/>
      <c r="Q66" s="243"/>
      <c r="R66" s="54"/>
    </row>
    <row r="67" spans="2:14" ht="13.5" thickBot="1">
      <c r="B67" s="113"/>
      <c r="C67" s="114" t="s">
        <v>129</v>
      </c>
      <c r="D67" s="108"/>
      <c r="E67" s="108"/>
      <c r="F67" s="108"/>
      <c r="G67" s="108"/>
      <c r="H67" s="108"/>
      <c r="I67" s="192"/>
      <c r="J67" s="115" t="s">
        <v>72</v>
      </c>
      <c r="K67" s="116" t="s">
        <v>73</v>
      </c>
      <c r="L67" s="117" t="s">
        <v>74</v>
      </c>
      <c r="M67" s="440" t="s">
        <v>143</v>
      </c>
      <c r="N67" s="441"/>
    </row>
    <row r="68" spans="2:14" ht="12.75">
      <c r="B68" s="119"/>
      <c r="C68" s="112">
        <v>1</v>
      </c>
      <c r="D68" s="425" t="str">
        <f>'YEAR 1'!D16</f>
        <v>John Doe</v>
      </c>
      <c r="E68" s="426"/>
      <c r="F68" s="426"/>
      <c r="G68" s="426"/>
      <c r="H68" s="457" t="str">
        <f>'YEAR 1'!H16</f>
        <v>Principal Investigator</v>
      </c>
      <c r="I68" s="458"/>
      <c r="J68" s="256">
        <f>'YEAR 1'!M16</f>
        <v>0</v>
      </c>
      <c r="K68" s="257">
        <f>'YEAR 1'!O16</f>
        <v>0</v>
      </c>
      <c r="L68" s="257">
        <f>'YEAR 1'!Q16</f>
        <v>2</v>
      </c>
      <c r="M68" s="412">
        <f>'YEAR 1'!S16</f>
        <v>19082</v>
      </c>
      <c r="N68" s="413"/>
    </row>
    <row r="69" spans="2:14" ht="12.75">
      <c r="B69" s="111"/>
      <c r="C69" s="112">
        <v>2</v>
      </c>
      <c r="D69" s="452" t="str">
        <f>'YEAR 1'!D18</f>
        <v>James Brown</v>
      </c>
      <c r="E69" s="354"/>
      <c r="F69" s="354"/>
      <c r="G69" s="354"/>
      <c r="H69" s="453" t="str">
        <f>'YEAR 1'!H18</f>
        <v>Co-Principle Investigator</v>
      </c>
      <c r="I69" s="454"/>
      <c r="J69" s="256">
        <f>'YEAR 1'!M18</f>
        <v>0</v>
      </c>
      <c r="K69" s="257">
        <f>'YEAR 1'!O18</f>
        <v>0</v>
      </c>
      <c r="L69" s="257">
        <f>'YEAR 1'!Q18</f>
        <v>1</v>
      </c>
      <c r="M69" s="412">
        <f>'YEAR 1'!S18</f>
        <v>10100</v>
      </c>
      <c r="N69" s="413"/>
    </row>
    <row r="70" spans="2:14" ht="12.75">
      <c r="B70" s="111"/>
      <c r="C70" s="112">
        <v>3</v>
      </c>
      <c r="D70" s="452" t="str">
        <f>'YEAR 1'!D20</f>
        <v>Linda Stone</v>
      </c>
      <c r="E70" s="354"/>
      <c r="F70" s="354"/>
      <c r="G70" s="354"/>
      <c r="H70" s="453" t="str">
        <f>'YEAR 1'!H20</f>
        <v>C0_Principle Investigator</v>
      </c>
      <c r="I70" s="454"/>
      <c r="J70" s="256">
        <f>'YEAR 1'!M20</f>
        <v>0</v>
      </c>
      <c r="K70" s="257">
        <f>'YEAR 1'!O20</f>
        <v>0</v>
      </c>
      <c r="L70" s="257">
        <f>'YEAR 1'!Q20</f>
        <v>1</v>
      </c>
      <c r="M70" s="412">
        <f>'YEAR 1'!S20</f>
        <v>11500</v>
      </c>
      <c r="N70" s="413"/>
    </row>
    <row r="71" spans="2:14" ht="12.75">
      <c r="B71" s="111"/>
      <c r="C71" s="112">
        <v>4</v>
      </c>
      <c r="D71" s="452" t="str">
        <f>'YEAR 1'!D22</f>
        <v>Sherry Carter</v>
      </c>
      <c r="E71" s="354"/>
      <c r="F71" s="354"/>
      <c r="G71" s="354"/>
      <c r="H71" s="453" t="str">
        <f>'YEAR 1'!H22</f>
        <v>Key Investigator</v>
      </c>
      <c r="I71" s="454"/>
      <c r="J71" s="256">
        <f>'YEAR 1'!M22</f>
        <v>0</v>
      </c>
      <c r="K71" s="257">
        <f>'YEAR 1'!O22</f>
        <v>0</v>
      </c>
      <c r="L71" s="257">
        <f>'YEAR 1'!Q22</f>
        <v>0.5</v>
      </c>
      <c r="M71" s="412">
        <f>'YEAR 1'!S22</f>
        <v>4326.5</v>
      </c>
      <c r="N71" s="413"/>
    </row>
    <row r="72" spans="2:14" ht="12.75">
      <c r="B72" s="111"/>
      <c r="C72" s="112">
        <v>5</v>
      </c>
      <c r="D72" s="452" t="str">
        <f>'YEAR 1'!D24</f>
        <v>Jacob Allen</v>
      </c>
      <c r="E72" s="354"/>
      <c r="F72" s="354"/>
      <c r="G72" s="354"/>
      <c r="H72" s="453" t="str">
        <f>'YEAR 1'!H24</f>
        <v>Key Investigator</v>
      </c>
      <c r="I72" s="454"/>
      <c r="J72" s="256">
        <f>'YEAR 1'!M24</f>
        <v>0</v>
      </c>
      <c r="K72" s="257">
        <f>'YEAR 1'!O24</f>
        <v>0</v>
      </c>
      <c r="L72" s="257">
        <f>'YEAR 1'!Q24</f>
        <v>0.5</v>
      </c>
      <c r="M72" s="412">
        <f>'YEAR 1'!S24</f>
        <v>4875</v>
      </c>
      <c r="N72" s="413"/>
    </row>
    <row r="73" spans="2:14" ht="12.75">
      <c r="B73" s="111"/>
      <c r="C73" s="112">
        <v>6</v>
      </c>
      <c r="D73" s="452">
        <f>'YEAR 1'!D26</f>
        <v>0</v>
      </c>
      <c r="E73" s="354"/>
      <c r="F73" s="354"/>
      <c r="G73" s="354"/>
      <c r="H73" s="453">
        <f>'YEAR 1'!H26</f>
        <v>0</v>
      </c>
      <c r="I73" s="454"/>
      <c r="J73" s="256">
        <f>'YEAR 1'!M26</f>
        <v>0</v>
      </c>
      <c r="K73" s="257">
        <f>'YEAR 1'!O26</f>
        <v>0</v>
      </c>
      <c r="L73" s="257">
        <f>'YEAR 1'!Q26</f>
        <v>0</v>
      </c>
      <c r="M73" s="412">
        <f>'YEAR 1'!S26</f>
        <v>0</v>
      </c>
      <c r="N73" s="413"/>
    </row>
    <row r="74" spans="2:14" ht="12.75">
      <c r="B74" s="111"/>
      <c r="C74" s="112">
        <v>7</v>
      </c>
      <c r="D74" s="452">
        <f>'YEAR 1'!D28</f>
        <v>0</v>
      </c>
      <c r="E74" s="354"/>
      <c r="F74" s="354"/>
      <c r="G74" s="354"/>
      <c r="H74" s="453">
        <f>'YEAR 1'!H28</f>
        <v>0</v>
      </c>
      <c r="I74" s="454"/>
      <c r="J74" s="256">
        <f>'YEAR 1'!M28</f>
        <v>0</v>
      </c>
      <c r="K74" s="257">
        <f>'YEAR 1'!O28</f>
        <v>0</v>
      </c>
      <c r="L74" s="257">
        <f>'YEAR 1'!Q28</f>
        <v>0</v>
      </c>
      <c r="M74" s="412">
        <f>'YEAR 1'!S28</f>
        <v>0</v>
      </c>
      <c r="N74" s="413"/>
    </row>
    <row r="75" spans="2:14" ht="12.75">
      <c r="B75" s="111"/>
      <c r="C75" s="112">
        <v>8</v>
      </c>
      <c r="D75" s="452">
        <f>'YEAR 1'!D30</f>
        <v>0</v>
      </c>
      <c r="E75" s="354"/>
      <c r="F75" s="354"/>
      <c r="G75" s="354"/>
      <c r="H75" s="453">
        <f>'YEAR 1'!H30</f>
        <v>0</v>
      </c>
      <c r="I75" s="454"/>
      <c r="J75" s="256">
        <f>'YEAR 1'!M30</f>
        <v>0</v>
      </c>
      <c r="K75" s="257">
        <f>'YEAR 1'!O30</f>
        <v>0</v>
      </c>
      <c r="L75" s="257">
        <f>'YEAR 1'!Q30</f>
        <v>0</v>
      </c>
      <c r="M75" s="412">
        <f>'YEAR 1'!S30</f>
        <v>0</v>
      </c>
      <c r="N75" s="413"/>
    </row>
    <row r="76" spans="2:14" ht="12.75">
      <c r="B76" s="111"/>
      <c r="C76" s="112">
        <v>9</v>
      </c>
      <c r="D76" s="452">
        <f>'YEAR 1'!D32</f>
        <v>0</v>
      </c>
      <c r="E76" s="354"/>
      <c r="F76" s="354"/>
      <c r="G76" s="354"/>
      <c r="H76" s="421">
        <f>'YEAR 1'!H32</f>
        <v>0</v>
      </c>
      <c r="I76" s="422"/>
      <c r="J76" s="256">
        <f>'YEAR 1'!M32</f>
        <v>0</v>
      </c>
      <c r="K76" s="257">
        <f>'YEAR 1'!O32</f>
        <v>0</v>
      </c>
      <c r="L76" s="257">
        <f>'YEAR 1'!Q32</f>
        <v>0</v>
      </c>
      <c r="M76" s="412">
        <f>'YEAR 1'!S32</f>
        <v>0</v>
      </c>
      <c r="N76" s="413"/>
    </row>
    <row r="77" spans="2:14" ht="12.75">
      <c r="B77" s="423">
        <v>10</v>
      </c>
      <c r="C77" s="331"/>
      <c r="D77" s="424" t="s">
        <v>131</v>
      </c>
      <c r="E77" s="328"/>
      <c r="F77" s="328"/>
      <c r="G77" s="198">
        <f>'YEAR 1'!D34</f>
        <v>0</v>
      </c>
      <c r="H77" s="421"/>
      <c r="I77" s="422"/>
      <c r="J77" s="195"/>
      <c r="K77" s="197"/>
      <c r="L77" s="260"/>
      <c r="M77" s="412">
        <f>'YEAR 1'!S34</f>
        <v>0</v>
      </c>
      <c r="N77" s="413"/>
    </row>
    <row r="78" spans="2:14" ht="13.5" thickBot="1">
      <c r="B78" s="113"/>
      <c r="C78" s="112"/>
      <c r="D78" s="147">
        <f>'YEAR 1'!C70</f>
        <v>5</v>
      </c>
      <c r="E78" s="130" t="s">
        <v>184</v>
      </c>
      <c r="F78" s="112"/>
      <c r="G78" s="112"/>
      <c r="H78" s="112"/>
      <c r="I78" s="136"/>
      <c r="J78" s="256">
        <f>'YEAR 1'!M35</f>
        <v>0</v>
      </c>
      <c r="K78" s="257">
        <f>'YEAR 1'!O35</f>
        <v>0</v>
      </c>
      <c r="L78" s="257">
        <f>'YEAR 1'!Q35</f>
        <v>5</v>
      </c>
      <c r="M78" s="412">
        <f>'YEAR 1'!S35</f>
        <v>49883.5</v>
      </c>
      <c r="N78" s="413"/>
    </row>
    <row r="79" spans="2:14" ht="13.5" thickBot="1">
      <c r="B79" s="121" t="s">
        <v>78</v>
      </c>
      <c r="C79" s="122" t="s">
        <v>79</v>
      </c>
      <c r="D79" s="122"/>
      <c r="E79" s="122"/>
      <c r="F79" s="122"/>
      <c r="G79" s="122"/>
      <c r="H79" s="122"/>
      <c r="I79" s="123"/>
      <c r="J79" s="124"/>
      <c r="K79" s="124"/>
      <c r="L79" s="124"/>
      <c r="M79" s="124"/>
      <c r="N79" s="277"/>
    </row>
    <row r="80" spans="2:14" ht="13.5" thickBot="1">
      <c r="B80" s="119"/>
      <c r="C80" s="112">
        <v>1</v>
      </c>
      <c r="D80" s="147">
        <f>'YEAR 1'!C72</f>
        <v>1</v>
      </c>
      <c r="E80" s="126" t="s">
        <v>5</v>
      </c>
      <c r="F80" s="127"/>
      <c r="G80" s="127"/>
      <c r="H80" s="127"/>
      <c r="I80" s="127"/>
      <c r="J80" s="145">
        <f>'YEAR 1'!M43</f>
        <v>12</v>
      </c>
      <c r="K80" s="145">
        <f>'YEAR 1'!O43</f>
        <v>0</v>
      </c>
      <c r="L80" s="145">
        <f>'YEAR 1'!Q43</f>
        <v>0</v>
      </c>
      <c r="M80" s="412">
        <f>'YEAR 1'!S43</f>
        <v>45750</v>
      </c>
      <c r="N80" s="413"/>
    </row>
    <row r="81" spans="2:14" ht="13.5" thickBot="1">
      <c r="B81" s="111"/>
      <c r="C81" s="112">
        <v>2</v>
      </c>
      <c r="D81" s="147">
        <f>'YEAR 1'!C74</f>
        <v>0</v>
      </c>
      <c r="E81" s="128" t="s">
        <v>80</v>
      </c>
      <c r="F81" s="120"/>
      <c r="G81" s="120"/>
      <c r="H81" s="120"/>
      <c r="I81" s="120"/>
      <c r="J81" s="145">
        <f>'YEAR 1'!M45</f>
        <v>0</v>
      </c>
      <c r="K81" s="145">
        <f>'YEAR 1'!O45</f>
        <v>0</v>
      </c>
      <c r="L81" s="145">
        <f>'YEAR 1'!Q45</f>
        <v>0</v>
      </c>
      <c r="M81" s="412">
        <f>'YEAR 1'!S45</f>
        <v>0</v>
      </c>
      <c r="N81" s="413"/>
    </row>
    <row r="82" spans="2:14" ht="13.5" thickBot="1">
      <c r="B82" s="111"/>
      <c r="C82" s="112">
        <v>3</v>
      </c>
      <c r="D82" s="147">
        <f>'YEAR 1'!C76</f>
        <v>0</v>
      </c>
      <c r="E82" s="157" t="s">
        <v>81</v>
      </c>
      <c r="F82" s="156"/>
      <c r="G82" s="156"/>
      <c r="H82" s="156"/>
      <c r="I82" s="156"/>
      <c r="J82" s="145">
        <f>'YEAR 1'!M47</f>
        <v>0</v>
      </c>
      <c r="K82" s="145">
        <f>'YEAR 1'!O47</f>
        <v>0</v>
      </c>
      <c r="L82" s="145">
        <f>'YEAR 1'!Q47</f>
        <v>0</v>
      </c>
      <c r="M82" s="412">
        <f>'YEAR 1'!S47</f>
        <v>0</v>
      </c>
      <c r="N82" s="413"/>
    </row>
    <row r="83" spans="2:14" ht="13.5" thickBot="1">
      <c r="B83" s="111"/>
      <c r="C83" s="112">
        <v>4</v>
      </c>
      <c r="D83" s="147">
        <f>'YEAR 1'!C78</f>
        <v>2</v>
      </c>
      <c r="E83" s="416" t="s">
        <v>6</v>
      </c>
      <c r="F83" s="354"/>
      <c r="G83" s="354"/>
      <c r="H83" s="354"/>
      <c r="I83" s="354"/>
      <c r="J83" s="354"/>
      <c r="K83" s="354"/>
      <c r="L83" s="417"/>
      <c r="M83" s="407">
        <f>'YEAR 1'!S51</f>
        <v>51000</v>
      </c>
      <c r="N83" s="408"/>
    </row>
    <row r="84" spans="2:14" ht="13.5" thickBot="1">
      <c r="B84" s="111"/>
      <c r="C84" s="112">
        <v>5</v>
      </c>
      <c r="D84" s="147">
        <f>'YEAR 1'!C80</f>
        <v>2</v>
      </c>
      <c r="E84" s="129" t="s">
        <v>82</v>
      </c>
      <c r="F84" s="95"/>
      <c r="G84" s="95"/>
      <c r="H84" s="95"/>
      <c r="I84" s="95"/>
      <c r="J84" s="95"/>
      <c r="K84" s="95"/>
      <c r="L84" s="149"/>
      <c r="M84" s="407">
        <f>'YEAR 1'!S53</f>
        <v>6400</v>
      </c>
      <c r="N84" s="408"/>
    </row>
    <row r="85" spans="2:14" ht="13.5" thickBot="1">
      <c r="B85" s="111"/>
      <c r="C85" s="112">
        <v>6</v>
      </c>
      <c r="D85" s="147">
        <f>'YEAR 1'!C82</f>
        <v>0</v>
      </c>
      <c r="E85" s="416" t="s">
        <v>83</v>
      </c>
      <c r="F85" s="354"/>
      <c r="G85" s="354"/>
      <c r="H85" s="354"/>
      <c r="I85" s="354"/>
      <c r="J85" s="354"/>
      <c r="K85" s="354"/>
      <c r="L85" s="417"/>
      <c r="M85" s="407">
        <f>'YEAR 1'!S55</f>
        <v>0</v>
      </c>
      <c r="N85" s="408"/>
    </row>
    <row r="86" spans="2:14" ht="13.5" thickBot="1">
      <c r="B86" s="111"/>
      <c r="C86" s="112">
        <v>7</v>
      </c>
      <c r="D86" s="147">
        <f>'YEAR 1'!C84</f>
        <v>0</v>
      </c>
      <c r="E86" s="416" t="s">
        <v>84</v>
      </c>
      <c r="F86" s="354"/>
      <c r="G86" s="354"/>
      <c r="H86" s="354"/>
      <c r="I86" s="354"/>
      <c r="J86" s="354"/>
      <c r="K86" s="354"/>
      <c r="L86" s="417"/>
      <c r="M86" s="407">
        <f>'YEAR 1'!S57</f>
        <v>0</v>
      </c>
      <c r="N86" s="408"/>
    </row>
    <row r="87" spans="2:14" ht="13.5" thickBot="1">
      <c r="B87" s="111"/>
      <c r="C87" s="112">
        <v>8</v>
      </c>
      <c r="D87" s="147">
        <f>'YEAR 1'!C86</f>
        <v>0</v>
      </c>
      <c r="E87" s="416" t="s">
        <v>85</v>
      </c>
      <c r="F87" s="354"/>
      <c r="G87" s="354"/>
      <c r="H87" s="354"/>
      <c r="I87" s="354"/>
      <c r="J87" s="354"/>
      <c r="K87" s="354"/>
      <c r="L87" s="417"/>
      <c r="M87" s="407">
        <f>'YEAR 1'!S59</f>
        <v>0</v>
      </c>
      <c r="N87" s="408"/>
    </row>
    <row r="88" spans="2:14" ht="13.5" thickBot="1">
      <c r="B88" s="111"/>
      <c r="C88" s="112">
        <v>9</v>
      </c>
      <c r="D88" s="147">
        <f>'YEAR 1'!C88</f>
        <v>0</v>
      </c>
      <c r="E88" s="129" t="s">
        <v>23</v>
      </c>
      <c r="F88" s="95"/>
      <c r="G88" s="95"/>
      <c r="H88" s="95"/>
      <c r="I88" s="95"/>
      <c r="J88" s="95"/>
      <c r="K88" s="95"/>
      <c r="L88" s="149"/>
      <c r="M88" s="407">
        <f>'YEAR 1'!S61</f>
        <v>0</v>
      </c>
      <c r="N88" s="408"/>
    </row>
    <row r="89" spans="2:14" ht="13.5" thickBot="1">
      <c r="B89" s="414">
        <v>10</v>
      </c>
      <c r="C89" s="415"/>
      <c r="D89" s="147">
        <f>'YEAR 1'!C90</f>
        <v>0</v>
      </c>
      <c r="E89" s="416" t="s">
        <v>24</v>
      </c>
      <c r="F89" s="354"/>
      <c r="G89" s="354"/>
      <c r="H89" s="354"/>
      <c r="I89" s="354"/>
      <c r="J89" s="354"/>
      <c r="K89" s="354"/>
      <c r="L89" s="417"/>
      <c r="M89" s="407">
        <f>'YEAR 1'!S63</f>
        <v>0</v>
      </c>
      <c r="N89" s="408"/>
    </row>
    <row r="90" spans="2:14" ht="13.5" thickBot="1">
      <c r="B90" s="113"/>
      <c r="C90" s="130" t="s">
        <v>180</v>
      </c>
      <c r="D90" s="112"/>
      <c r="E90" s="108"/>
      <c r="F90" s="108"/>
      <c r="G90" s="108"/>
      <c r="H90" s="108"/>
      <c r="I90" s="108"/>
      <c r="J90" s="108"/>
      <c r="K90" s="108"/>
      <c r="L90" s="138"/>
      <c r="M90" s="407">
        <f>'YEAR 1'!S64</f>
        <v>103150</v>
      </c>
      <c r="N90" s="408"/>
    </row>
    <row r="91" spans="2:14" ht="12.75">
      <c r="B91" s="119" t="s">
        <v>86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31"/>
      <c r="M91" s="407">
        <f>'YEAR 1'!S91</f>
        <v>34236.72</v>
      </c>
      <c r="N91" s="408"/>
    </row>
    <row r="92" spans="2:14" ht="13.5" thickBot="1">
      <c r="B92" s="132"/>
      <c r="C92" s="133" t="s">
        <v>87</v>
      </c>
      <c r="D92" s="134"/>
      <c r="E92" s="134"/>
      <c r="F92" s="134"/>
      <c r="G92" s="134"/>
      <c r="H92" s="134"/>
      <c r="I92" s="134"/>
      <c r="J92" s="134"/>
      <c r="K92" s="134"/>
      <c r="L92" s="135"/>
      <c r="M92" s="407">
        <f>'YEAR 1'!S92</f>
        <v>187270.22</v>
      </c>
      <c r="N92" s="408"/>
    </row>
    <row r="93" spans="2:14" ht="12.75">
      <c r="B93" s="111" t="s">
        <v>88</v>
      </c>
      <c r="C93" s="130" t="s">
        <v>89</v>
      </c>
      <c r="D93" s="112"/>
      <c r="E93" s="112"/>
      <c r="F93" s="112"/>
      <c r="G93" s="112"/>
      <c r="H93" s="112"/>
      <c r="I93" s="112"/>
      <c r="J93" s="112"/>
      <c r="K93" s="112"/>
      <c r="L93" s="136"/>
      <c r="M93" s="401">
        <f>'YEAR 1'!S116</f>
        <v>115816</v>
      </c>
      <c r="N93" s="402"/>
    </row>
    <row r="94" spans="2:14" ht="13.5" thickBot="1">
      <c r="B94" s="113"/>
      <c r="C94" s="137"/>
      <c r="D94" s="108"/>
      <c r="E94" s="108"/>
      <c r="F94" s="108" t="s">
        <v>90</v>
      </c>
      <c r="G94" s="108"/>
      <c r="H94" s="108"/>
      <c r="I94" s="108"/>
      <c r="J94" s="108"/>
      <c r="K94" s="108"/>
      <c r="L94" s="138"/>
      <c r="M94" s="403"/>
      <c r="N94" s="404"/>
    </row>
    <row r="95" spans="2:14" ht="12.75">
      <c r="B95" s="111" t="s">
        <v>91</v>
      </c>
      <c r="C95" s="112" t="s">
        <v>2</v>
      </c>
      <c r="D95" s="112"/>
      <c r="E95" s="112"/>
      <c r="F95" s="112"/>
      <c r="G95" s="112"/>
      <c r="H95" s="112"/>
      <c r="I95" s="112"/>
      <c r="J95" s="112"/>
      <c r="K95" s="112"/>
      <c r="L95" s="112"/>
      <c r="M95" s="202"/>
      <c r="N95" s="282"/>
    </row>
    <row r="96" spans="2:14" ht="12.75">
      <c r="B96" s="111"/>
      <c r="C96" s="112">
        <v>1</v>
      </c>
      <c r="D96" s="112" t="s">
        <v>188</v>
      </c>
      <c r="E96" s="112"/>
      <c r="F96" s="112"/>
      <c r="G96" s="112"/>
      <c r="H96" s="112"/>
      <c r="I96" s="112"/>
      <c r="J96" s="112"/>
      <c r="K96" s="112"/>
      <c r="L96" s="112"/>
      <c r="M96" s="407">
        <f>'YEAR 1'!S124</f>
        <v>12500</v>
      </c>
      <c r="N96" s="408"/>
    </row>
    <row r="97" spans="2:14" ht="13.5" thickBot="1">
      <c r="B97" s="113"/>
      <c r="C97" s="108">
        <v>2</v>
      </c>
      <c r="D97" s="108" t="s">
        <v>25</v>
      </c>
      <c r="E97" s="108"/>
      <c r="F97" s="108"/>
      <c r="G97" s="108"/>
      <c r="H97" s="108"/>
      <c r="I97" s="108"/>
      <c r="J97" s="108"/>
      <c r="K97" s="108"/>
      <c r="L97" s="108"/>
      <c r="M97" s="399">
        <f>'YEAR 1'!S126</f>
        <v>0</v>
      </c>
      <c r="N97" s="411"/>
    </row>
    <row r="98" spans="2:14" ht="12.75">
      <c r="B98" s="111" t="s">
        <v>92</v>
      </c>
      <c r="C98" s="112" t="s">
        <v>186</v>
      </c>
      <c r="D98" s="112"/>
      <c r="E98" s="112"/>
      <c r="F98" s="112"/>
      <c r="G98" s="112"/>
      <c r="H98" s="112"/>
      <c r="I98" s="112"/>
      <c r="J98" s="112"/>
      <c r="K98" s="112"/>
      <c r="L98" s="112"/>
      <c r="M98" s="195"/>
      <c r="N98" s="282"/>
    </row>
    <row r="99" spans="2:14" ht="12.75">
      <c r="B99" s="111"/>
      <c r="C99" s="112">
        <v>1</v>
      </c>
      <c r="D99" s="112" t="s">
        <v>26</v>
      </c>
      <c r="E99" s="112"/>
      <c r="F99" s="112"/>
      <c r="G99" s="112"/>
      <c r="H99" s="112"/>
      <c r="I99" s="112"/>
      <c r="J99" s="112"/>
      <c r="K99" s="112"/>
      <c r="L99" s="112"/>
      <c r="M99" s="407">
        <f>'YEAR 1'!S135</f>
        <v>12000</v>
      </c>
      <c r="N99" s="408"/>
    </row>
    <row r="100" spans="2:14" ht="12.75">
      <c r="B100" s="111"/>
      <c r="C100" s="112">
        <v>2</v>
      </c>
      <c r="D100" s="112" t="s">
        <v>2</v>
      </c>
      <c r="E100" s="112"/>
      <c r="F100" s="112"/>
      <c r="G100" s="112"/>
      <c r="H100" s="112"/>
      <c r="I100" s="112"/>
      <c r="J100" s="112"/>
      <c r="K100" s="112"/>
      <c r="L100" s="112"/>
      <c r="M100" s="407">
        <f>'YEAR 1'!S137</f>
        <v>0</v>
      </c>
      <c r="N100" s="408"/>
    </row>
    <row r="101" spans="2:14" ht="12.75">
      <c r="B101" s="111"/>
      <c r="C101" s="112">
        <v>3</v>
      </c>
      <c r="D101" s="112" t="s">
        <v>27</v>
      </c>
      <c r="E101" s="112"/>
      <c r="F101" s="112"/>
      <c r="G101" s="112"/>
      <c r="H101" s="112"/>
      <c r="I101" s="112"/>
      <c r="J101" s="112"/>
      <c r="K101" s="112"/>
      <c r="L101" s="112"/>
      <c r="M101" s="407">
        <f>'YEAR 1'!S139</f>
        <v>0</v>
      </c>
      <c r="N101" s="408"/>
    </row>
    <row r="102" spans="2:14" ht="13.5" thickBot="1">
      <c r="B102" s="113"/>
      <c r="C102" s="108">
        <v>4</v>
      </c>
      <c r="D102" s="108" t="s">
        <v>3</v>
      </c>
      <c r="E102" s="108"/>
      <c r="F102" s="108"/>
      <c r="G102" s="108"/>
      <c r="H102" s="108"/>
      <c r="I102" s="108"/>
      <c r="J102" s="108"/>
      <c r="K102" s="108"/>
      <c r="L102" s="108"/>
      <c r="M102" s="399">
        <f>'YEAR 1'!S141</f>
        <v>0</v>
      </c>
      <c r="N102" s="411"/>
    </row>
    <row r="103" spans="2:14" ht="12.75">
      <c r="B103" s="111" t="s">
        <v>93</v>
      </c>
      <c r="C103" s="112" t="s">
        <v>94</v>
      </c>
      <c r="D103" s="112"/>
      <c r="E103" s="112"/>
      <c r="F103" s="112"/>
      <c r="G103" s="112"/>
      <c r="H103" s="112"/>
      <c r="I103" s="112"/>
      <c r="J103" s="112"/>
      <c r="K103" s="112"/>
      <c r="L103" s="112"/>
      <c r="M103" s="195"/>
      <c r="N103" s="283"/>
    </row>
    <row r="104" spans="2:14" ht="12.75">
      <c r="B104" s="111"/>
      <c r="C104" s="112">
        <v>1</v>
      </c>
      <c r="D104" s="112" t="s">
        <v>28</v>
      </c>
      <c r="E104" s="112"/>
      <c r="F104" s="112"/>
      <c r="G104" s="112"/>
      <c r="H104" s="112"/>
      <c r="I104" s="112"/>
      <c r="J104" s="112"/>
      <c r="K104" s="112"/>
      <c r="L104" s="112"/>
      <c r="M104" s="407">
        <f>'YEAR 1'!S150</f>
        <v>5000</v>
      </c>
      <c r="N104" s="408"/>
    </row>
    <row r="105" spans="2:14" ht="12.75">
      <c r="B105" s="111"/>
      <c r="C105" s="112">
        <v>2</v>
      </c>
      <c r="D105" s="112" t="s">
        <v>29</v>
      </c>
      <c r="E105" s="112"/>
      <c r="F105" s="112"/>
      <c r="G105" s="112"/>
      <c r="H105" s="112"/>
      <c r="I105" s="112"/>
      <c r="J105" s="112"/>
      <c r="K105" s="112"/>
      <c r="L105" s="112"/>
      <c r="M105" s="407">
        <f>'YEAR 1'!S152</f>
        <v>0</v>
      </c>
      <c r="N105" s="408"/>
    </row>
    <row r="106" spans="2:14" ht="12.75">
      <c r="B106" s="111"/>
      <c r="C106" s="112">
        <v>3</v>
      </c>
      <c r="D106" s="112" t="s">
        <v>30</v>
      </c>
      <c r="E106" s="112"/>
      <c r="F106" s="112"/>
      <c r="G106" s="112"/>
      <c r="H106" s="112"/>
      <c r="I106" s="112"/>
      <c r="J106" s="112"/>
      <c r="K106" s="112"/>
      <c r="L106" s="112"/>
      <c r="M106" s="407">
        <f>'YEAR 1'!S154</f>
        <v>0</v>
      </c>
      <c r="N106" s="408"/>
    </row>
    <row r="107" spans="2:14" ht="12.75">
      <c r="B107" s="111"/>
      <c r="C107" s="112">
        <v>4</v>
      </c>
      <c r="D107" s="112" t="s">
        <v>31</v>
      </c>
      <c r="E107" s="112"/>
      <c r="F107" s="112"/>
      <c r="G107" s="112"/>
      <c r="H107" s="112"/>
      <c r="I107" s="112"/>
      <c r="J107" s="112"/>
      <c r="K107" s="112"/>
      <c r="L107" s="112"/>
      <c r="M107" s="407">
        <f>'YEAR 1'!S156</f>
        <v>0</v>
      </c>
      <c r="N107" s="408"/>
    </row>
    <row r="108" spans="2:14" ht="12.75">
      <c r="B108" s="111"/>
      <c r="C108" s="112">
        <v>5</v>
      </c>
      <c r="D108" s="112" t="s">
        <v>34</v>
      </c>
      <c r="E108" s="112"/>
      <c r="F108" s="112"/>
      <c r="G108" s="112"/>
      <c r="H108" s="112"/>
      <c r="I108" s="112"/>
      <c r="J108" s="112"/>
      <c r="K108" s="112"/>
      <c r="L108" s="112"/>
      <c r="M108" s="407">
        <f>'YEAR 1'!S158</f>
        <v>16000</v>
      </c>
      <c r="N108" s="408"/>
    </row>
    <row r="109" spans="2:14" ht="12.75">
      <c r="B109" s="111"/>
      <c r="C109" s="112">
        <v>6</v>
      </c>
      <c r="D109" s="112" t="s">
        <v>95</v>
      </c>
      <c r="E109" s="112"/>
      <c r="F109" s="112"/>
      <c r="G109" s="112"/>
      <c r="H109" s="112"/>
      <c r="I109" s="112"/>
      <c r="J109" s="112"/>
      <c r="K109" s="112"/>
      <c r="L109" s="112"/>
      <c r="M109" s="407">
        <f>'YEAR 1'!S160</f>
        <v>258000</v>
      </c>
      <c r="N109" s="408"/>
    </row>
    <row r="110" spans="2:14" ht="12.75">
      <c r="B110" s="111"/>
      <c r="C110" s="112">
        <v>7</v>
      </c>
      <c r="D110" s="112" t="s">
        <v>3</v>
      </c>
      <c r="E110" s="112"/>
      <c r="F110" s="112"/>
      <c r="G110" s="112"/>
      <c r="H110" s="112"/>
      <c r="I110" s="112"/>
      <c r="J110" s="112"/>
      <c r="K110" s="112"/>
      <c r="L110" s="112"/>
      <c r="M110" s="407">
        <f>'YEAR 1'!S162</f>
        <v>30000</v>
      </c>
      <c r="N110" s="408"/>
    </row>
    <row r="111" spans="2:14" ht="13.5" thickBot="1">
      <c r="B111" s="113"/>
      <c r="C111" s="139" t="s">
        <v>96</v>
      </c>
      <c r="D111" s="108"/>
      <c r="E111" s="108"/>
      <c r="F111" s="108"/>
      <c r="G111" s="108"/>
      <c r="H111" s="108"/>
      <c r="I111" s="108"/>
      <c r="J111" s="108"/>
      <c r="K111" s="108"/>
      <c r="L111" s="138"/>
      <c r="M111" s="407">
        <f>'YEAR 1'!S163</f>
        <v>309000</v>
      </c>
      <c r="N111" s="408"/>
    </row>
    <row r="112" spans="2:14" ht="13.5" thickBot="1">
      <c r="B112" s="113" t="s">
        <v>97</v>
      </c>
      <c r="C112" s="139" t="s">
        <v>98</v>
      </c>
      <c r="D112" s="108"/>
      <c r="E112" s="108"/>
      <c r="F112" s="108"/>
      <c r="G112" s="108"/>
      <c r="H112" s="108"/>
      <c r="I112" s="108"/>
      <c r="J112" s="108"/>
      <c r="K112" s="108"/>
      <c r="L112" s="108"/>
      <c r="M112" s="409">
        <f>'YEAR 1'!S164</f>
        <v>636586.22</v>
      </c>
      <c r="N112" s="410"/>
    </row>
    <row r="113" spans="2:14" ht="13.5" thickBot="1">
      <c r="B113" s="121" t="s">
        <v>99</v>
      </c>
      <c r="C113" s="140" t="s">
        <v>100</v>
      </c>
      <c r="D113" s="122"/>
      <c r="E113" s="122"/>
      <c r="F113" s="141"/>
      <c r="G113" s="122"/>
      <c r="H113" s="142"/>
      <c r="I113" s="143"/>
      <c r="J113" s="142"/>
      <c r="K113" s="143"/>
      <c r="L113" s="122"/>
      <c r="M113" s="397">
        <f>'YEAR 1'!S177</f>
        <v>135080.5144</v>
      </c>
      <c r="N113" s="398"/>
    </row>
    <row r="114" spans="2:14" ht="13.5" thickBot="1">
      <c r="B114" s="113" t="s">
        <v>101</v>
      </c>
      <c r="C114" s="139" t="s">
        <v>181</v>
      </c>
      <c r="D114" s="108"/>
      <c r="E114" s="108"/>
      <c r="F114" s="108"/>
      <c r="G114" s="108"/>
      <c r="H114" s="108"/>
      <c r="I114" s="108"/>
      <c r="J114" s="108"/>
      <c r="K114" s="108"/>
      <c r="L114" s="108"/>
      <c r="M114" s="397">
        <f>'YEAR 1'!S178</f>
        <v>771666.7344</v>
      </c>
      <c r="N114" s="398"/>
    </row>
    <row r="115" spans="2:14" ht="12.75">
      <c r="B115" s="111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202"/>
      <c r="N115" s="125"/>
    </row>
    <row r="116" spans="2:14" ht="13.5" thickBot="1">
      <c r="B116" s="113" t="s">
        <v>103</v>
      </c>
      <c r="C116" s="108" t="s">
        <v>138</v>
      </c>
      <c r="D116" s="108"/>
      <c r="E116" s="108"/>
      <c r="F116" s="108"/>
      <c r="G116" s="108"/>
      <c r="H116" s="108"/>
      <c r="I116" s="108"/>
      <c r="J116" s="108"/>
      <c r="K116" s="108"/>
      <c r="L116" s="108"/>
      <c r="M116" s="399">
        <f>'YEAR 1'!F183</f>
        <v>0</v>
      </c>
      <c r="N116" s="400"/>
    </row>
    <row r="117" spans="2:14" ht="13.5" thickBot="1"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</row>
    <row r="118" spans="2:14" ht="12.75">
      <c r="B118" s="442" t="s">
        <v>39</v>
      </c>
      <c r="C118" s="443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39"/>
    </row>
    <row r="119" spans="2:14" ht="13.5" thickBot="1">
      <c r="B119" s="444" t="s">
        <v>174</v>
      </c>
      <c r="C119" s="445"/>
      <c r="D119" s="445"/>
      <c r="E119" s="445"/>
      <c r="F119" s="445"/>
      <c r="G119" s="445"/>
      <c r="H119" s="445"/>
      <c r="I119" s="445"/>
      <c r="J119" s="445"/>
      <c r="K119" s="445"/>
      <c r="L119" s="445"/>
      <c r="M119" s="445"/>
      <c r="N119" s="446"/>
    </row>
    <row r="120" spans="2:14" ht="13.5" thickBot="1">
      <c r="B120" s="103" t="s">
        <v>62</v>
      </c>
      <c r="C120" s="104"/>
      <c r="D120" s="104"/>
      <c r="E120" s="104"/>
      <c r="F120" s="104"/>
      <c r="G120" s="447" t="str">
        <f>'YEAR 2'!H4</f>
        <v>John Doe</v>
      </c>
      <c r="H120" s="448"/>
      <c r="I120" s="448"/>
      <c r="J120" s="448"/>
      <c r="K120" s="448"/>
      <c r="L120" s="449"/>
      <c r="M120" s="450" t="s">
        <v>173</v>
      </c>
      <c r="N120" s="451"/>
    </row>
    <row r="121" spans="2:14" ht="13.5" thickBot="1">
      <c r="B121" s="103" t="s">
        <v>65</v>
      </c>
      <c r="C121" s="104"/>
      <c r="D121" s="104"/>
      <c r="E121" s="429">
        <f>'YEAR 2'!F6</f>
      </c>
      <c r="F121" s="430"/>
      <c r="G121" s="430"/>
      <c r="H121" s="430"/>
      <c r="I121" s="430"/>
      <c r="J121" s="430"/>
      <c r="K121" s="430"/>
      <c r="L121" s="431"/>
      <c r="M121" s="206" t="s">
        <v>64</v>
      </c>
      <c r="N121" s="105"/>
    </row>
    <row r="122" spans="2:14" ht="13.5" thickBot="1">
      <c r="B122" s="107"/>
      <c r="C122" s="108"/>
      <c r="D122" s="108"/>
      <c r="E122" s="432"/>
      <c r="F122" s="433"/>
      <c r="G122" s="433"/>
      <c r="H122" s="433"/>
      <c r="I122" s="433"/>
      <c r="J122" s="433"/>
      <c r="K122" s="433"/>
      <c r="L122" s="434"/>
      <c r="M122" s="207" t="s">
        <v>67</v>
      </c>
      <c r="N122" s="106"/>
    </row>
    <row r="123" spans="2:14" ht="12.75">
      <c r="B123" s="111" t="s">
        <v>68</v>
      </c>
      <c r="C123" s="112" t="s">
        <v>69</v>
      </c>
      <c r="D123" s="112"/>
      <c r="E123" s="112"/>
      <c r="F123" s="112"/>
      <c r="G123" s="112"/>
      <c r="H123" s="112"/>
      <c r="I123" s="112"/>
      <c r="J123" s="435" t="s">
        <v>70</v>
      </c>
      <c r="K123" s="436"/>
      <c r="L123" s="437"/>
      <c r="M123" s="438" t="s">
        <v>71</v>
      </c>
      <c r="N123" s="439"/>
    </row>
    <row r="124" spans="2:14" ht="13.5" thickBot="1">
      <c r="B124" s="113"/>
      <c r="C124" s="114" t="s">
        <v>129</v>
      </c>
      <c r="D124" s="108"/>
      <c r="E124" s="108"/>
      <c r="F124" s="108"/>
      <c r="G124" s="108"/>
      <c r="H124" s="108"/>
      <c r="I124" s="192"/>
      <c r="J124" s="115" t="s">
        <v>72</v>
      </c>
      <c r="K124" s="116" t="s">
        <v>73</v>
      </c>
      <c r="L124" s="117" t="s">
        <v>74</v>
      </c>
      <c r="M124" s="440" t="s">
        <v>175</v>
      </c>
      <c r="N124" s="441"/>
    </row>
    <row r="125" spans="2:14" ht="12.75">
      <c r="B125" s="119"/>
      <c r="C125" s="112">
        <v>1</v>
      </c>
      <c r="D125" s="455" t="str">
        <f>'YEAR 2'!D14</f>
        <v>John Doe</v>
      </c>
      <c r="E125" s="456"/>
      <c r="F125" s="456"/>
      <c r="G125" s="456"/>
      <c r="H125" s="457" t="str">
        <f>'YEAR 2'!H14</f>
        <v>Principal Investigator</v>
      </c>
      <c r="I125" s="458"/>
      <c r="J125" s="256">
        <f>'YEAR 2'!M14</f>
        <v>0</v>
      </c>
      <c r="K125" s="257">
        <f>'YEAR 2'!O14</f>
        <v>0</v>
      </c>
      <c r="L125" s="257">
        <f>'YEAR 2'!Q14</f>
        <v>2</v>
      </c>
      <c r="M125" s="412">
        <f>'YEAR 2'!S14</f>
        <v>19463.64</v>
      </c>
      <c r="N125" s="413"/>
    </row>
    <row r="126" spans="2:14" ht="12.75">
      <c r="B126" s="111"/>
      <c r="C126" s="112">
        <v>2</v>
      </c>
      <c r="D126" s="424" t="str">
        <f>'YEAR 2'!D16</f>
        <v>James Brown</v>
      </c>
      <c r="E126" s="328"/>
      <c r="F126" s="328"/>
      <c r="G126" s="328"/>
      <c r="H126" s="453" t="str">
        <f>'YEAR 2'!H16</f>
        <v>Co-Principle Investigator</v>
      </c>
      <c r="I126" s="454"/>
      <c r="J126" s="256">
        <f>'YEAR 2'!M16</f>
        <v>0</v>
      </c>
      <c r="K126" s="257">
        <f>'YEAR 2'!O16</f>
        <v>0</v>
      </c>
      <c r="L126" s="257">
        <f>'YEAR 2'!Q16</f>
        <v>1</v>
      </c>
      <c r="M126" s="412">
        <f>'YEAR 2'!S16</f>
        <v>10302</v>
      </c>
      <c r="N126" s="413"/>
    </row>
    <row r="127" spans="2:14" ht="12.75">
      <c r="B127" s="111"/>
      <c r="C127" s="112">
        <v>3</v>
      </c>
      <c r="D127" s="424" t="str">
        <f>'YEAR 2'!D18</f>
        <v>Linda Stone</v>
      </c>
      <c r="E127" s="328"/>
      <c r="F127" s="328"/>
      <c r="G127" s="328"/>
      <c r="H127" s="453" t="str">
        <f>'YEAR 2'!H18</f>
        <v>C0_Principle Investigator</v>
      </c>
      <c r="I127" s="454"/>
      <c r="J127" s="256">
        <f>'YEAR 2'!M18</f>
        <v>0</v>
      </c>
      <c r="K127" s="257">
        <f>'YEAR 2'!O18</f>
        <v>0</v>
      </c>
      <c r="L127" s="257">
        <f>'YEAR 2'!Q18</f>
        <v>1</v>
      </c>
      <c r="M127" s="412">
        <f>'YEAR 2'!S18</f>
        <v>11730</v>
      </c>
      <c r="N127" s="413"/>
    </row>
    <row r="128" spans="2:14" ht="12.75">
      <c r="B128" s="111"/>
      <c r="C128" s="112">
        <v>4</v>
      </c>
      <c r="D128" s="424" t="str">
        <f>'YEAR 2'!D20</f>
        <v>Sherry Carter</v>
      </c>
      <c r="E128" s="328"/>
      <c r="F128" s="328"/>
      <c r="G128" s="328"/>
      <c r="H128" s="453" t="str">
        <f>'YEAR 2'!H20</f>
        <v>Key Investigator</v>
      </c>
      <c r="I128" s="454"/>
      <c r="J128" s="256">
        <f>'YEAR 2'!M20</f>
        <v>0</v>
      </c>
      <c r="K128" s="257">
        <f>'YEAR 2'!O20</f>
        <v>0</v>
      </c>
      <c r="L128" s="257">
        <f>'YEAR 2'!Q20</f>
        <v>0.5</v>
      </c>
      <c r="M128" s="412">
        <f>'YEAR 2'!S20</f>
        <v>4413.03</v>
      </c>
      <c r="N128" s="413"/>
    </row>
    <row r="129" spans="2:14" ht="12.75">
      <c r="B129" s="111"/>
      <c r="C129" s="112">
        <v>5</v>
      </c>
      <c r="D129" s="424" t="str">
        <f>'YEAR 2'!D22</f>
        <v>Jacob Allen</v>
      </c>
      <c r="E129" s="328"/>
      <c r="F129" s="328"/>
      <c r="G129" s="328"/>
      <c r="H129" s="453" t="str">
        <f>'YEAR 2'!H22</f>
        <v>Key Investigator</v>
      </c>
      <c r="I129" s="454"/>
      <c r="J129" s="256">
        <f>'YEAR 2'!M22</f>
        <v>0</v>
      </c>
      <c r="K129" s="257">
        <f>'YEAR 2'!O22</f>
        <v>0</v>
      </c>
      <c r="L129" s="257">
        <f>'YEAR 2'!Q22</f>
        <v>0.5</v>
      </c>
      <c r="M129" s="412">
        <f>'YEAR 2'!S22</f>
        <v>4972.5</v>
      </c>
      <c r="N129" s="413"/>
    </row>
    <row r="130" spans="2:14" ht="12.75">
      <c r="B130" s="111"/>
      <c r="C130" s="112">
        <v>6</v>
      </c>
      <c r="D130" s="424">
        <f>'YEAR 2'!D24</f>
      </c>
      <c r="E130" s="328"/>
      <c r="F130" s="328"/>
      <c r="G130" s="328"/>
      <c r="H130" s="453">
        <f>'YEAR 2'!H24</f>
      </c>
      <c r="I130" s="454"/>
      <c r="J130" s="256">
        <f>'YEAR 2'!M24</f>
        <v>0</v>
      </c>
      <c r="K130" s="257">
        <f>'YEAR 2'!O24</f>
        <v>0</v>
      </c>
      <c r="L130" s="257">
        <f>'YEAR 2'!Q24</f>
        <v>0</v>
      </c>
      <c r="M130" s="412">
        <f>'YEAR 2'!S24</f>
        <v>0</v>
      </c>
      <c r="N130" s="413"/>
    </row>
    <row r="131" spans="2:14" ht="12.75">
      <c r="B131" s="111"/>
      <c r="C131" s="112">
        <v>7</v>
      </c>
      <c r="D131" s="424">
        <f>'YEAR 2'!D26</f>
      </c>
      <c r="E131" s="328"/>
      <c r="F131" s="328"/>
      <c r="G131" s="328"/>
      <c r="H131" s="453">
        <f>'YEAR 2'!H26</f>
      </c>
      <c r="I131" s="454"/>
      <c r="J131" s="256">
        <f>'YEAR 2'!M26</f>
        <v>0</v>
      </c>
      <c r="K131" s="257">
        <f>'YEAR 2'!O26</f>
        <v>0</v>
      </c>
      <c r="L131" s="257">
        <f>'YEAR 2'!Q26</f>
        <v>0</v>
      </c>
      <c r="M131" s="412">
        <f>'YEAR 2'!S26</f>
        <v>0</v>
      </c>
      <c r="N131" s="413"/>
    </row>
    <row r="132" spans="2:14" ht="12.75">
      <c r="B132" s="111"/>
      <c r="C132" s="112">
        <v>8</v>
      </c>
      <c r="D132" s="424">
        <f>'YEAR 2'!D28</f>
      </c>
      <c r="E132" s="328"/>
      <c r="F132" s="328"/>
      <c r="G132" s="328"/>
      <c r="H132" s="453">
        <f>'YEAR 2'!H28</f>
      </c>
      <c r="I132" s="454"/>
      <c r="J132" s="256">
        <f>'YEAR 2'!M28</f>
        <v>0</v>
      </c>
      <c r="K132" s="257">
        <f>'YEAR 2'!O28</f>
        <v>0</v>
      </c>
      <c r="L132" s="257">
        <f>'YEAR 2'!Q28</f>
        <v>0</v>
      </c>
      <c r="M132" s="412">
        <f>'YEAR 2'!S28</f>
        <v>0</v>
      </c>
      <c r="N132" s="413"/>
    </row>
    <row r="133" spans="2:14" ht="12.75">
      <c r="B133" s="111"/>
      <c r="C133" s="112">
        <v>9</v>
      </c>
      <c r="D133" s="424">
        <f>'YEAR 2'!D30</f>
      </c>
      <c r="E133" s="328"/>
      <c r="F133" s="328"/>
      <c r="G133" s="328"/>
      <c r="H133" s="453">
        <f>'YEAR 2'!H30</f>
      </c>
      <c r="I133" s="454"/>
      <c r="J133" s="256">
        <f>'YEAR 2'!M30</f>
        <v>0</v>
      </c>
      <c r="K133" s="257">
        <f>'YEAR 2'!O30</f>
        <v>0</v>
      </c>
      <c r="L133" s="257">
        <f>'YEAR 2'!Q30</f>
        <v>0</v>
      </c>
      <c r="M133" s="412">
        <f>'YEAR 2'!S30</f>
        <v>0</v>
      </c>
      <c r="N133" s="413"/>
    </row>
    <row r="134" spans="2:14" ht="12.75">
      <c r="B134" s="423">
        <v>10</v>
      </c>
      <c r="C134" s="331"/>
      <c r="D134" s="424" t="s">
        <v>131</v>
      </c>
      <c r="E134" s="328"/>
      <c r="F134" s="328"/>
      <c r="G134" s="198">
        <f>'YEAR 2'!D32</f>
        <v>0</v>
      </c>
      <c r="H134" s="421"/>
      <c r="I134" s="422"/>
      <c r="J134" s="195"/>
      <c r="K134" s="197"/>
      <c r="L134" s="196"/>
      <c r="M134" s="412">
        <f>'YEAR 2'!S32</f>
        <v>0</v>
      </c>
      <c r="N134" s="413"/>
    </row>
    <row r="135" spans="2:14" ht="13.5" thickBot="1">
      <c r="B135" s="113"/>
      <c r="C135" s="112"/>
      <c r="D135" s="147">
        <f>'YEAR 2'!C68</f>
        <v>5</v>
      </c>
      <c r="E135" s="112" t="s">
        <v>184</v>
      </c>
      <c r="F135" s="112"/>
      <c r="G135" s="112"/>
      <c r="H135" s="112"/>
      <c r="I135" s="136"/>
      <c r="J135" s="256">
        <f>'YEAR 2'!M33</f>
        <v>0</v>
      </c>
      <c r="K135" s="257">
        <f>'YEAR 2'!O33</f>
        <v>0</v>
      </c>
      <c r="L135" s="257">
        <f>'YEAR 2'!Q33</f>
        <v>5</v>
      </c>
      <c r="M135" s="412">
        <f>'YEAR 2'!S33</f>
        <v>50881.17</v>
      </c>
      <c r="N135" s="413"/>
    </row>
    <row r="136" spans="2:14" ht="13.5" thickBot="1">
      <c r="B136" s="121" t="s">
        <v>78</v>
      </c>
      <c r="C136" s="122" t="s">
        <v>79</v>
      </c>
      <c r="D136" s="122"/>
      <c r="E136" s="122"/>
      <c r="F136" s="122"/>
      <c r="G136" s="122"/>
      <c r="H136" s="122"/>
      <c r="I136" s="123"/>
      <c r="J136" s="124"/>
      <c r="K136" s="124"/>
      <c r="L136" s="124"/>
      <c r="M136" s="124"/>
      <c r="N136" s="277"/>
    </row>
    <row r="137" spans="2:14" ht="13.5" thickBot="1">
      <c r="B137" s="119"/>
      <c r="C137" s="112">
        <v>1</v>
      </c>
      <c r="D137" s="147">
        <f>'YEAR 2'!C70</f>
        <v>0</v>
      </c>
      <c r="E137" s="126" t="s">
        <v>5</v>
      </c>
      <c r="F137" s="127"/>
      <c r="G137" s="127"/>
      <c r="H137" s="127"/>
      <c r="I137" s="127"/>
      <c r="J137" s="145">
        <f>'YEAR 2'!M41</f>
        <v>12</v>
      </c>
      <c r="K137" s="145">
        <f>'YEAR 2'!O41</f>
        <v>0</v>
      </c>
      <c r="L137" s="145">
        <f>'YEAR 2'!Q41</f>
        <v>0</v>
      </c>
      <c r="M137" s="407">
        <f>'YEAR 2'!S41</f>
        <v>46665</v>
      </c>
      <c r="N137" s="408"/>
    </row>
    <row r="138" spans="2:14" ht="13.5" thickBot="1">
      <c r="B138" s="111"/>
      <c r="C138" s="112">
        <v>2</v>
      </c>
      <c r="D138" s="147">
        <f>'YEAR 2'!C72</f>
        <v>0</v>
      </c>
      <c r="E138" s="128" t="s">
        <v>80</v>
      </c>
      <c r="F138" s="120"/>
      <c r="G138" s="120"/>
      <c r="H138" s="120"/>
      <c r="I138" s="120"/>
      <c r="J138" s="145">
        <f>'YEAR 2'!M43</f>
        <v>0</v>
      </c>
      <c r="K138" s="145">
        <f>'YEAR 2'!O43</f>
        <v>0</v>
      </c>
      <c r="L138" s="145">
        <f>'YEAR 2'!Q43</f>
        <v>0</v>
      </c>
      <c r="M138" s="407">
        <f>'YEAR 2'!S43</f>
        <v>0</v>
      </c>
      <c r="N138" s="408"/>
    </row>
    <row r="139" spans="2:14" ht="13.5" thickBot="1">
      <c r="B139" s="111"/>
      <c r="C139" s="112">
        <v>3</v>
      </c>
      <c r="D139" s="147">
        <f>'YEAR 2'!C74</f>
        <v>0</v>
      </c>
      <c r="E139" s="157" t="s">
        <v>81</v>
      </c>
      <c r="F139" s="156"/>
      <c r="G139" s="156"/>
      <c r="H139" s="156"/>
      <c r="I139" s="156"/>
      <c r="J139" s="145">
        <f>'YEAR 2'!M44</f>
        <v>0</v>
      </c>
      <c r="K139" s="145">
        <f>'YEAR 2'!O44</f>
        <v>0</v>
      </c>
      <c r="L139" s="145">
        <f>'YEAR 2'!Q44</f>
        <v>0</v>
      </c>
      <c r="M139" s="407">
        <f>'YEAR 2'!S45</f>
        <v>0</v>
      </c>
      <c r="N139" s="408"/>
    </row>
    <row r="140" spans="2:14" ht="13.5" thickBot="1">
      <c r="B140" s="111"/>
      <c r="C140" s="112">
        <v>4</v>
      </c>
      <c r="D140" s="147">
        <f>'YEAR 2'!C76</f>
        <v>2</v>
      </c>
      <c r="E140" s="416" t="s">
        <v>6</v>
      </c>
      <c r="F140" s="354"/>
      <c r="G140" s="354"/>
      <c r="H140" s="354"/>
      <c r="I140" s="354"/>
      <c r="J140" s="354"/>
      <c r="K140" s="354"/>
      <c r="L140" s="417"/>
      <c r="M140" s="407">
        <f>'YEAR 2'!S49</f>
        <v>52020</v>
      </c>
      <c r="N140" s="408"/>
    </row>
    <row r="141" spans="2:14" ht="13.5" thickBot="1">
      <c r="B141" s="111"/>
      <c r="C141" s="112">
        <v>5</v>
      </c>
      <c r="D141" s="147">
        <f>'YEAR 2'!C78</f>
        <v>2</v>
      </c>
      <c r="E141" s="129" t="s">
        <v>82</v>
      </c>
      <c r="F141" s="95"/>
      <c r="G141" s="95"/>
      <c r="H141" s="95"/>
      <c r="I141" s="95"/>
      <c r="J141" s="95"/>
      <c r="K141" s="95"/>
      <c r="L141" s="149"/>
      <c r="M141" s="407">
        <f>'YEAR 2'!S51</f>
        <v>6528</v>
      </c>
      <c r="N141" s="408"/>
    </row>
    <row r="142" spans="2:14" ht="13.5" thickBot="1">
      <c r="B142" s="111"/>
      <c r="C142" s="112">
        <v>6</v>
      </c>
      <c r="D142" s="147">
        <f>'YEAR 2'!C80</f>
        <v>0</v>
      </c>
      <c r="E142" s="416" t="s">
        <v>83</v>
      </c>
      <c r="F142" s="354"/>
      <c r="G142" s="354"/>
      <c r="H142" s="354"/>
      <c r="I142" s="354"/>
      <c r="J142" s="354"/>
      <c r="K142" s="354"/>
      <c r="L142" s="417"/>
      <c r="M142" s="407">
        <f>'YEAR 2'!S53</f>
        <v>0</v>
      </c>
      <c r="N142" s="408"/>
    </row>
    <row r="143" spans="2:14" ht="13.5" thickBot="1">
      <c r="B143" s="111"/>
      <c r="C143" s="112">
        <v>7</v>
      </c>
      <c r="D143" s="147">
        <f>'YEAR 2'!C82</f>
        <v>0</v>
      </c>
      <c r="E143" s="416" t="s">
        <v>84</v>
      </c>
      <c r="F143" s="354"/>
      <c r="G143" s="354"/>
      <c r="H143" s="354"/>
      <c r="I143" s="354"/>
      <c r="J143" s="354"/>
      <c r="K143" s="354"/>
      <c r="L143" s="417"/>
      <c r="M143" s="407">
        <f>'YEAR 2'!S55</f>
        <v>0</v>
      </c>
      <c r="N143" s="408"/>
    </row>
    <row r="144" spans="2:14" ht="13.5" thickBot="1">
      <c r="B144" s="111"/>
      <c r="C144" s="112">
        <v>8</v>
      </c>
      <c r="D144" s="147">
        <f>'YEAR 2'!C84</f>
        <v>0</v>
      </c>
      <c r="E144" s="416" t="s">
        <v>85</v>
      </c>
      <c r="F144" s="354"/>
      <c r="G144" s="354"/>
      <c r="H144" s="354"/>
      <c r="I144" s="354"/>
      <c r="J144" s="354"/>
      <c r="K144" s="354"/>
      <c r="L144" s="417"/>
      <c r="M144" s="407">
        <f>'YEAR 2'!S57</f>
        <v>0</v>
      </c>
      <c r="N144" s="408"/>
    </row>
    <row r="145" spans="2:14" ht="13.5" thickBot="1">
      <c r="B145" s="111"/>
      <c r="C145" s="112">
        <v>9</v>
      </c>
      <c r="D145" s="147">
        <f>'YEAR 2'!C86</f>
        <v>0</v>
      </c>
      <c r="E145" s="129" t="s">
        <v>23</v>
      </c>
      <c r="F145" s="95"/>
      <c r="G145" s="95"/>
      <c r="H145" s="95"/>
      <c r="I145" s="95"/>
      <c r="J145" s="95"/>
      <c r="K145" s="95"/>
      <c r="L145" s="149"/>
      <c r="M145" s="407">
        <f>'YEAR 2'!S59</f>
        <v>0</v>
      </c>
      <c r="N145" s="408"/>
    </row>
    <row r="146" spans="2:14" ht="13.5" thickBot="1">
      <c r="B146" s="414">
        <v>10</v>
      </c>
      <c r="C146" s="415"/>
      <c r="D146" s="147">
        <f>'YEAR 2'!C88</f>
        <v>0</v>
      </c>
      <c r="E146" s="416" t="s">
        <v>24</v>
      </c>
      <c r="F146" s="354"/>
      <c r="G146" s="354"/>
      <c r="H146" s="354"/>
      <c r="I146" s="354"/>
      <c r="J146" s="354"/>
      <c r="K146" s="354"/>
      <c r="L146" s="417"/>
      <c r="M146" s="407">
        <f>'YEAR 2'!S61</f>
        <v>0</v>
      </c>
      <c r="N146" s="408"/>
    </row>
    <row r="147" spans="2:14" ht="13.5" thickBot="1">
      <c r="B147" s="113"/>
      <c r="C147" s="130" t="s">
        <v>180</v>
      </c>
      <c r="D147" s="112"/>
      <c r="E147" s="108"/>
      <c r="F147" s="108"/>
      <c r="G147" s="108"/>
      <c r="H147" s="108"/>
      <c r="I147" s="108"/>
      <c r="J147" s="108"/>
      <c r="K147" s="108"/>
      <c r="L147" s="138"/>
      <c r="M147" s="399">
        <f>'YEAR 2'!S62</f>
        <v>105213</v>
      </c>
      <c r="N147" s="411"/>
    </row>
    <row r="148" spans="2:14" ht="12.75">
      <c r="B148" s="119" t="s">
        <v>86</v>
      </c>
      <c r="C148" s="104"/>
      <c r="D148" s="104"/>
      <c r="E148" s="104"/>
      <c r="F148" s="104"/>
      <c r="G148" s="104"/>
      <c r="H148" s="104"/>
      <c r="I148" s="104"/>
      <c r="J148" s="104"/>
      <c r="K148" s="104"/>
      <c r="L148" s="131"/>
      <c r="M148" s="407">
        <f>'YEAR 2'!S89</f>
        <v>34921.4544</v>
      </c>
      <c r="N148" s="408"/>
    </row>
    <row r="149" spans="2:14" ht="13.5" thickBot="1">
      <c r="B149" s="132"/>
      <c r="C149" s="133" t="s">
        <v>87</v>
      </c>
      <c r="D149" s="134"/>
      <c r="E149" s="134"/>
      <c r="F149" s="134"/>
      <c r="G149" s="134"/>
      <c r="H149" s="134"/>
      <c r="I149" s="134"/>
      <c r="J149" s="134"/>
      <c r="K149" s="134"/>
      <c r="L149" s="135"/>
      <c r="M149" s="407">
        <f>'YEAR 2'!S90</f>
        <v>191015.62439999997</v>
      </c>
      <c r="N149" s="408"/>
    </row>
    <row r="150" spans="2:14" ht="12.75">
      <c r="B150" s="111" t="s">
        <v>88</v>
      </c>
      <c r="C150" s="130" t="s">
        <v>89</v>
      </c>
      <c r="D150" s="112"/>
      <c r="E150" s="112"/>
      <c r="F150" s="112"/>
      <c r="G150" s="112"/>
      <c r="H150" s="112"/>
      <c r="I150" s="112"/>
      <c r="J150" s="112"/>
      <c r="K150" s="112"/>
      <c r="L150" s="136"/>
      <c r="M150" s="405">
        <f>'YEAR 2'!S113</f>
        <v>0</v>
      </c>
      <c r="N150" s="406"/>
    </row>
    <row r="151" spans="2:14" ht="13.5" thickBot="1">
      <c r="B151" s="113"/>
      <c r="C151" s="137"/>
      <c r="D151" s="108"/>
      <c r="E151" s="108"/>
      <c r="F151" s="108" t="s">
        <v>90</v>
      </c>
      <c r="G151" s="108"/>
      <c r="H151" s="108"/>
      <c r="I151" s="108"/>
      <c r="J151" s="108"/>
      <c r="K151" s="108"/>
      <c r="L151" s="138"/>
      <c r="M151" s="403"/>
      <c r="N151" s="404"/>
    </row>
    <row r="152" spans="2:14" ht="12.75">
      <c r="B152" s="111" t="s">
        <v>91</v>
      </c>
      <c r="C152" s="112" t="s">
        <v>2</v>
      </c>
      <c r="D152" s="112"/>
      <c r="E152" s="112"/>
      <c r="F152" s="112"/>
      <c r="G152" s="112"/>
      <c r="H152" s="112"/>
      <c r="I152" s="112"/>
      <c r="J152" s="112"/>
      <c r="K152" s="112"/>
      <c r="L152" s="112"/>
      <c r="M152" s="202"/>
      <c r="N152" s="282"/>
    </row>
    <row r="153" spans="2:14" ht="12.75">
      <c r="B153" s="111"/>
      <c r="C153" s="112">
        <v>1</v>
      </c>
      <c r="D153" s="112" t="s">
        <v>188</v>
      </c>
      <c r="E153" s="112"/>
      <c r="F153" s="112"/>
      <c r="G153" s="112"/>
      <c r="H153" s="112"/>
      <c r="I153" s="112"/>
      <c r="J153" s="112"/>
      <c r="K153" s="112"/>
      <c r="L153" s="112"/>
      <c r="M153" s="407">
        <f>'YEAR 2'!S121</f>
        <v>12625</v>
      </c>
      <c r="N153" s="408"/>
    </row>
    <row r="154" spans="2:14" ht="13.5" thickBot="1">
      <c r="B154" s="113"/>
      <c r="C154" s="108">
        <v>2</v>
      </c>
      <c r="D154" s="108" t="s">
        <v>25</v>
      </c>
      <c r="E154" s="108"/>
      <c r="F154" s="108"/>
      <c r="G154" s="108"/>
      <c r="H154" s="108"/>
      <c r="I154" s="108"/>
      <c r="J154" s="108"/>
      <c r="K154" s="108"/>
      <c r="L154" s="108"/>
      <c r="M154" s="399">
        <f>'YEAR 2'!S123</f>
        <v>0</v>
      </c>
      <c r="N154" s="411"/>
    </row>
    <row r="155" spans="2:14" ht="12.75">
      <c r="B155" s="111" t="s">
        <v>92</v>
      </c>
      <c r="C155" s="112" t="s">
        <v>186</v>
      </c>
      <c r="D155" s="112"/>
      <c r="E155" s="112"/>
      <c r="F155" s="112"/>
      <c r="G155" s="112"/>
      <c r="H155" s="112"/>
      <c r="I155" s="112"/>
      <c r="J155" s="112"/>
      <c r="K155" s="112"/>
      <c r="L155" s="112"/>
      <c r="M155" s="195"/>
      <c r="N155" s="282"/>
    </row>
    <row r="156" spans="2:14" ht="12.75">
      <c r="B156" s="111"/>
      <c r="C156" s="112">
        <v>1</v>
      </c>
      <c r="D156" s="112" t="s">
        <v>26</v>
      </c>
      <c r="E156" s="112"/>
      <c r="F156" s="112"/>
      <c r="G156" s="112"/>
      <c r="H156" s="112"/>
      <c r="I156" s="112"/>
      <c r="J156" s="112"/>
      <c r="K156" s="112"/>
      <c r="L156" s="112"/>
      <c r="M156" s="407">
        <f>'YEAR 2'!S132</f>
        <v>12240</v>
      </c>
      <c r="N156" s="408"/>
    </row>
    <row r="157" spans="2:14" ht="12.75">
      <c r="B157" s="111"/>
      <c r="C157" s="112">
        <v>2</v>
      </c>
      <c r="D157" s="112" t="s">
        <v>2</v>
      </c>
      <c r="E157" s="112"/>
      <c r="F157" s="112"/>
      <c r="G157" s="112"/>
      <c r="H157" s="112"/>
      <c r="I157" s="112"/>
      <c r="J157" s="112"/>
      <c r="K157" s="112"/>
      <c r="L157" s="112"/>
      <c r="M157" s="407">
        <f>'YEAR 2'!S134</f>
        <v>0</v>
      </c>
      <c r="N157" s="408"/>
    </row>
    <row r="158" spans="2:14" ht="12.75">
      <c r="B158" s="111"/>
      <c r="C158" s="112">
        <v>3</v>
      </c>
      <c r="D158" s="112" t="s">
        <v>27</v>
      </c>
      <c r="E158" s="112"/>
      <c r="F158" s="112"/>
      <c r="G158" s="112"/>
      <c r="H158" s="112"/>
      <c r="I158" s="112"/>
      <c r="J158" s="112"/>
      <c r="K158" s="112"/>
      <c r="L158" s="112"/>
      <c r="M158" s="407">
        <f>'YEAR 2'!S136</f>
        <v>0</v>
      </c>
      <c r="N158" s="408"/>
    </row>
    <row r="159" spans="2:14" ht="13.5" thickBot="1">
      <c r="B159" s="113"/>
      <c r="C159" s="108">
        <v>4</v>
      </c>
      <c r="D159" s="108" t="s">
        <v>3</v>
      </c>
      <c r="E159" s="108"/>
      <c r="F159" s="108"/>
      <c r="G159" s="108"/>
      <c r="H159" s="108"/>
      <c r="I159" s="108"/>
      <c r="J159" s="108"/>
      <c r="K159" s="108"/>
      <c r="L159" s="108"/>
      <c r="M159" s="399">
        <f>'YEAR 2'!S138</f>
        <v>0</v>
      </c>
      <c r="N159" s="411"/>
    </row>
    <row r="160" spans="2:14" ht="12.75">
      <c r="B160" s="111" t="s">
        <v>93</v>
      </c>
      <c r="C160" s="112" t="s">
        <v>94</v>
      </c>
      <c r="D160" s="112"/>
      <c r="E160" s="112"/>
      <c r="F160" s="112"/>
      <c r="G160" s="112"/>
      <c r="H160" s="112"/>
      <c r="I160" s="112"/>
      <c r="J160" s="112"/>
      <c r="K160" s="112"/>
      <c r="L160" s="112"/>
      <c r="M160" s="195"/>
      <c r="N160" s="283"/>
    </row>
    <row r="161" spans="2:14" ht="12.75">
      <c r="B161" s="111"/>
      <c r="C161" s="112">
        <v>1</v>
      </c>
      <c r="D161" s="112" t="s">
        <v>28</v>
      </c>
      <c r="E161" s="112"/>
      <c r="F161" s="112"/>
      <c r="G161" s="112"/>
      <c r="H161" s="112"/>
      <c r="I161" s="112"/>
      <c r="J161" s="112"/>
      <c r="K161" s="112"/>
      <c r="L161" s="112"/>
      <c r="M161" s="407">
        <f>'YEAR 2'!S147</f>
        <v>5100</v>
      </c>
      <c r="N161" s="408"/>
    </row>
    <row r="162" spans="2:14" ht="12.75">
      <c r="B162" s="111"/>
      <c r="C162" s="112">
        <v>2</v>
      </c>
      <c r="D162" s="112" t="s">
        <v>29</v>
      </c>
      <c r="E162" s="112"/>
      <c r="F162" s="112"/>
      <c r="G162" s="112"/>
      <c r="H162" s="112"/>
      <c r="I162" s="112"/>
      <c r="J162" s="112"/>
      <c r="K162" s="112"/>
      <c r="L162" s="112"/>
      <c r="M162" s="407">
        <f>'YEAR 2'!S149</f>
        <v>4000</v>
      </c>
      <c r="N162" s="408"/>
    </row>
    <row r="163" spans="2:14" ht="12.75">
      <c r="B163" s="111"/>
      <c r="C163" s="112">
        <v>3</v>
      </c>
      <c r="D163" s="112" t="s">
        <v>30</v>
      </c>
      <c r="E163" s="112"/>
      <c r="F163" s="112"/>
      <c r="G163" s="112"/>
      <c r="H163" s="112"/>
      <c r="I163" s="112"/>
      <c r="J163" s="112"/>
      <c r="K163" s="112"/>
      <c r="L163" s="112"/>
      <c r="M163" s="407">
        <f>'YEAR 2'!S151</f>
        <v>0</v>
      </c>
      <c r="N163" s="408"/>
    </row>
    <row r="164" spans="2:14" ht="12.75">
      <c r="B164" s="111"/>
      <c r="C164" s="112">
        <v>4</v>
      </c>
      <c r="D164" s="112" t="s">
        <v>31</v>
      </c>
      <c r="E164" s="112"/>
      <c r="F164" s="112"/>
      <c r="G164" s="112"/>
      <c r="H164" s="112"/>
      <c r="I164" s="112"/>
      <c r="J164" s="112"/>
      <c r="K164" s="112"/>
      <c r="L164" s="112"/>
      <c r="M164" s="407">
        <f>'YEAR 2'!S153</f>
        <v>0</v>
      </c>
      <c r="N164" s="408"/>
    </row>
    <row r="165" spans="2:14" ht="12.75">
      <c r="B165" s="111"/>
      <c r="C165" s="112">
        <v>5</v>
      </c>
      <c r="D165" s="112" t="s">
        <v>34</v>
      </c>
      <c r="E165" s="112"/>
      <c r="F165" s="112"/>
      <c r="G165" s="112"/>
      <c r="H165" s="112"/>
      <c r="I165" s="112"/>
      <c r="J165" s="112"/>
      <c r="K165" s="112"/>
      <c r="L165" s="112"/>
      <c r="M165" s="407">
        <f>'YEAR 2'!S155</f>
        <v>16800</v>
      </c>
      <c r="N165" s="408"/>
    </row>
    <row r="166" spans="2:14" ht="12.75">
      <c r="B166" s="111"/>
      <c r="C166" s="112">
        <v>6</v>
      </c>
      <c r="D166" s="112" t="s">
        <v>95</v>
      </c>
      <c r="E166" s="112"/>
      <c r="F166" s="112"/>
      <c r="G166" s="112"/>
      <c r="H166" s="112"/>
      <c r="I166" s="112"/>
      <c r="J166" s="112"/>
      <c r="K166" s="112"/>
      <c r="L166" s="112"/>
      <c r="M166" s="407">
        <f>'YEAR 2'!S157</f>
        <v>263160</v>
      </c>
      <c r="N166" s="408"/>
    </row>
    <row r="167" spans="2:14" ht="12.75">
      <c r="B167" s="111"/>
      <c r="C167" s="112">
        <v>7</v>
      </c>
      <c r="D167" s="112" t="s">
        <v>3</v>
      </c>
      <c r="E167" s="112"/>
      <c r="F167" s="112"/>
      <c r="G167" s="112"/>
      <c r="H167" s="112"/>
      <c r="I167" s="112"/>
      <c r="J167" s="112"/>
      <c r="K167" s="112"/>
      <c r="L167" s="112"/>
      <c r="M167" s="407">
        <f>'YEAR 2'!S159</f>
        <v>30600</v>
      </c>
      <c r="N167" s="408"/>
    </row>
    <row r="168" spans="2:14" ht="13.5" thickBot="1">
      <c r="B168" s="113"/>
      <c r="C168" s="139" t="s">
        <v>96</v>
      </c>
      <c r="D168" s="108"/>
      <c r="E168" s="108"/>
      <c r="F168" s="108"/>
      <c r="G168" s="108"/>
      <c r="H168" s="108"/>
      <c r="I168" s="108"/>
      <c r="J168" s="108"/>
      <c r="K168" s="108"/>
      <c r="L168" s="138"/>
      <c r="M168" s="407">
        <f>'YEAR 2'!S160</f>
        <v>319660</v>
      </c>
      <c r="N168" s="408"/>
    </row>
    <row r="169" spans="2:14" ht="13.5" thickBot="1">
      <c r="B169" s="113" t="s">
        <v>97</v>
      </c>
      <c r="C169" s="139" t="s">
        <v>98</v>
      </c>
      <c r="D169" s="108"/>
      <c r="E169" s="108"/>
      <c r="F169" s="108"/>
      <c r="G169" s="108"/>
      <c r="H169" s="108"/>
      <c r="I169" s="108"/>
      <c r="J169" s="108"/>
      <c r="K169" s="108"/>
      <c r="L169" s="108"/>
      <c r="M169" s="409">
        <f>'YEAR 2'!S161</f>
        <v>535540.6244</v>
      </c>
      <c r="N169" s="410"/>
    </row>
    <row r="170" spans="2:14" ht="13.5" thickBot="1">
      <c r="B170" s="121" t="s">
        <v>99</v>
      </c>
      <c r="C170" s="140" t="s">
        <v>100</v>
      </c>
      <c r="D170" s="122"/>
      <c r="E170" s="122"/>
      <c r="F170" s="141"/>
      <c r="G170" s="122"/>
      <c r="H170" s="142"/>
      <c r="I170" s="143"/>
      <c r="J170" s="142"/>
      <c r="K170" s="143"/>
      <c r="L170" s="122"/>
      <c r="M170" s="397">
        <f>'YEAR 2'!S174</f>
        <v>126537.124688</v>
      </c>
      <c r="N170" s="398"/>
    </row>
    <row r="171" spans="2:14" ht="13.5" thickBot="1">
      <c r="B171" s="113" t="s">
        <v>101</v>
      </c>
      <c r="C171" s="139" t="s">
        <v>181</v>
      </c>
      <c r="D171" s="108"/>
      <c r="E171" s="108"/>
      <c r="F171" s="108"/>
      <c r="G171" s="108"/>
      <c r="H171" s="108"/>
      <c r="I171" s="108"/>
      <c r="J171" s="108"/>
      <c r="K171" s="108"/>
      <c r="L171" s="108"/>
      <c r="M171" s="397">
        <f>'YEAR 2'!S175</f>
        <v>662077.7490879999</v>
      </c>
      <c r="N171" s="398"/>
    </row>
    <row r="172" spans="2:14" ht="12.75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202"/>
      <c r="N172" s="125"/>
    </row>
    <row r="173" spans="2:14" ht="13.5" thickBot="1">
      <c r="B173" s="113" t="s">
        <v>103</v>
      </c>
      <c r="C173" s="108" t="s">
        <v>138</v>
      </c>
      <c r="D173" s="108"/>
      <c r="E173" s="108"/>
      <c r="F173" s="108"/>
      <c r="G173" s="108"/>
      <c r="H173" s="108"/>
      <c r="I173" s="108"/>
      <c r="J173" s="108"/>
      <c r="K173" s="108"/>
      <c r="L173" s="108"/>
      <c r="M173" s="399">
        <f>'YEAR 2'!F180</f>
        <v>0</v>
      </c>
      <c r="N173" s="400"/>
    </row>
    <row r="174" spans="2:14" ht="13.5" thickBot="1"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</row>
    <row r="175" spans="2:14" ht="12.75">
      <c r="B175" s="442" t="s">
        <v>39</v>
      </c>
      <c r="C175" s="443"/>
      <c r="D175" s="443"/>
      <c r="E175" s="443"/>
      <c r="F175" s="443"/>
      <c r="G175" s="443"/>
      <c r="H175" s="443"/>
      <c r="I175" s="443"/>
      <c r="J175" s="443"/>
      <c r="K175" s="443"/>
      <c r="L175" s="443"/>
      <c r="M175" s="443"/>
      <c r="N175" s="439"/>
    </row>
    <row r="176" spans="2:14" ht="13.5" thickBot="1">
      <c r="B176" s="444" t="s">
        <v>176</v>
      </c>
      <c r="C176" s="445"/>
      <c r="D176" s="445"/>
      <c r="E176" s="445"/>
      <c r="F176" s="445"/>
      <c r="G176" s="445"/>
      <c r="H176" s="445"/>
      <c r="I176" s="445"/>
      <c r="J176" s="445"/>
      <c r="K176" s="445"/>
      <c r="L176" s="445"/>
      <c r="M176" s="445"/>
      <c r="N176" s="446"/>
    </row>
    <row r="177" spans="2:14" ht="13.5" thickBot="1">
      <c r="B177" s="103" t="s">
        <v>62</v>
      </c>
      <c r="C177" s="104"/>
      <c r="D177" s="104"/>
      <c r="E177" s="104"/>
      <c r="F177" s="104"/>
      <c r="G177" s="447" t="str">
        <f>'YEAR 3'!H4</f>
        <v>John Doe</v>
      </c>
      <c r="H177" s="448"/>
      <c r="I177" s="448"/>
      <c r="J177" s="448"/>
      <c r="K177" s="448"/>
      <c r="L177" s="449"/>
      <c r="M177" s="450" t="s">
        <v>173</v>
      </c>
      <c r="N177" s="451"/>
    </row>
    <row r="178" spans="2:14" ht="13.5" thickBot="1">
      <c r="B178" s="103" t="s">
        <v>65</v>
      </c>
      <c r="C178" s="104"/>
      <c r="D178" s="104"/>
      <c r="E178" s="429">
        <f>'YEAR 3'!F6</f>
      </c>
      <c r="F178" s="430"/>
      <c r="G178" s="430"/>
      <c r="H178" s="430"/>
      <c r="I178" s="430"/>
      <c r="J178" s="430"/>
      <c r="K178" s="430"/>
      <c r="L178" s="431"/>
      <c r="M178" s="206" t="s">
        <v>64</v>
      </c>
      <c r="N178" s="105"/>
    </row>
    <row r="179" spans="2:14" ht="13.5" thickBot="1">
      <c r="B179" s="107"/>
      <c r="C179" s="108"/>
      <c r="D179" s="108"/>
      <c r="E179" s="432"/>
      <c r="F179" s="433"/>
      <c r="G179" s="433"/>
      <c r="H179" s="433"/>
      <c r="I179" s="433"/>
      <c r="J179" s="433"/>
      <c r="K179" s="433"/>
      <c r="L179" s="434"/>
      <c r="M179" s="207" t="s">
        <v>67</v>
      </c>
      <c r="N179" s="106"/>
    </row>
    <row r="180" spans="2:14" ht="12.75">
      <c r="B180" s="111" t="s">
        <v>68</v>
      </c>
      <c r="C180" s="112" t="s">
        <v>69</v>
      </c>
      <c r="D180" s="112"/>
      <c r="E180" s="112"/>
      <c r="F180" s="112"/>
      <c r="G180" s="112"/>
      <c r="H180" s="112"/>
      <c r="I180" s="112"/>
      <c r="J180" s="435" t="s">
        <v>70</v>
      </c>
      <c r="K180" s="436"/>
      <c r="L180" s="437"/>
      <c r="M180" s="438" t="s">
        <v>71</v>
      </c>
      <c r="N180" s="439"/>
    </row>
    <row r="181" spans="2:14" ht="13.5" thickBot="1">
      <c r="B181" s="113"/>
      <c r="C181" s="114" t="s">
        <v>129</v>
      </c>
      <c r="D181" s="108"/>
      <c r="E181" s="108"/>
      <c r="F181" s="108"/>
      <c r="G181" s="108"/>
      <c r="H181" s="108"/>
      <c r="I181" s="192"/>
      <c r="J181" s="115" t="s">
        <v>72</v>
      </c>
      <c r="K181" s="116" t="s">
        <v>73</v>
      </c>
      <c r="L181" s="117" t="s">
        <v>74</v>
      </c>
      <c r="M181" s="440" t="s">
        <v>170</v>
      </c>
      <c r="N181" s="441"/>
    </row>
    <row r="182" spans="2:14" ht="12.75">
      <c r="B182" s="119"/>
      <c r="C182" s="112">
        <v>1</v>
      </c>
      <c r="D182" s="455" t="str">
        <f>'YEAR 3'!D14</f>
        <v>John Doe</v>
      </c>
      <c r="E182" s="456"/>
      <c r="F182" s="456"/>
      <c r="G182" s="456"/>
      <c r="H182" s="457" t="str">
        <f>'YEAR 3'!H14</f>
        <v>Principal Investigator</v>
      </c>
      <c r="I182" s="458"/>
      <c r="J182" s="256">
        <f>'YEAR 3'!M14</f>
        <v>0</v>
      </c>
      <c r="K182" s="256">
        <f>'YEAR 3'!O14</f>
        <v>0</v>
      </c>
      <c r="L182" s="256">
        <f>'YEAR 3'!Q14</f>
        <v>2</v>
      </c>
      <c r="M182" s="412">
        <f>'YEAR 3'!S14</f>
        <v>19852.9128</v>
      </c>
      <c r="N182" s="413"/>
    </row>
    <row r="183" spans="2:14" ht="12.75">
      <c r="B183" s="111"/>
      <c r="C183" s="112">
        <v>2</v>
      </c>
      <c r="D183" s="420" t="str">
        <f>'YEAR 3'!D16</f>
        <v>James Brown</v>
      </c>
      <c r="E183" s="459"/>
      <c r="F183" s="459"/>
      <c r="G183" s="459"/>
      <c r="H183" s="460" t="str">
        <f>'YEAR 3'!H16</f>
        <v>Co-Principle Investigator</v>
      </c>
      <c r="I183" s="461"/>
      <c r="J183" s="256">
        <f>'YEAR 3'!M16</f>
        <v>0</v>
      </c>
      <c r="K183" s="256">
        <f>'YEAR 3'!O16</f>
        <v>0</v>
      </c>
      <c r="L183" s="256">
        <f>'YEAR 3'!Q16</f>
        <v>1</v>
      </c>
      <c r="M183" s="412">
        <f>'YEAR 3'!S16</f>
        <v>10508.04</v>
      </c>
      <c r="N183" s="413"/>
    </row>
    <row r="184" spans="2:14" ht="12.75">
      <c r="B184" s="111"/>
      <c r="C184" s="112">
        <v>3</v>
      </c>
      <c r="D184" s="424" t="str">
        <f>'YEAR 3'!D18</f>
        <v>Linda Stone</v>
      </c>
      <c r="E184" s="328"/>
      <c r="F184" s="328"/>
      <c r="G184" s="328"/>
      <c r="H184" s="453" t="str">
        <f>'YEAR 3'!H18</f>
        <v>C0_Principle Investigator</v>
      </c>
      <c r="I184" s="454"/>
      <c r="J184" s="256">
        <f>'YEAR 3'!M18</f>
        <v>0</v>
      </c>
      <c r="K184" s="256">
        <f>'YEAR 3'!O18</f>
        <v>0</v>
      </c>
      <c r="L184" s="256">
        <f>'YEAR 3'!Q18</f>
        <v>1</v>
      </c>
      <c r="M184" s="412">
        <f>'YEAR 3'!S18</f>
        <v>11964.6</v>
      </c>
      <c r="N184" s="413"/>
    </row>
    <row r="185" spans="2:14" ht="12.75">
      <c r="B185" s="111"/>
      <c r="C185" s="112">
        <v>4</v>
      </c>
      <c r="D185" s="424" t="str">
        <f>'YEAR 3'!D20</f>
        <v>Sherry Carter</v>
      </c>
      <c r="E185" s="328"/>
      <c r="F185" s="328"/>
      <c r="G185" s="328"/>
      <c r="H185" s="453" t="str">
        <f>'YEAR 3'!H20</f>
        <v>Key Investigator</v>
      </c>
      <c r="I185" s="454"/>
      <c r="J185" s="256">
        <f>'YEAR 3'!M20</f>
        <v>0</v>
      </c>
      <c r="K185" s="256">
        <f>'YEAR 3'!O20</f>
        <v>0</v>
      </c>
      <c r="L185" s="256">
        <f>'YEAR 3'!Q20</f>
        <v>0.5</v>
      </c>
      <c r="M185" s="412">
        <f>'YEAR 3'!S20</f>
        <v>4501.290599999999</v>
      </c>
      <c r="N185" s="413"/>
    </row>
    <row r="186" spans="2:14" ht="12.75">
      <c r="B186" s="111"/>
      <c r="C186" s="112">
        <v>5</v>
      </c>
      <c r="D186" s="424" t="str">
        <f>'YEAR 3'!D22</f>
        <v>Jacob Allen</v>
      </c>
      <c r="E186" s="328"/>
      <c r="F186" s="328"/>
      <c r="G186" s="328"/>
      <c r="H186" s="453" t="str">
        <f>'YEAR 3'!H22</f>
        <v>Key Investigator</v>
      </c>
      <c r="I186" s="454"/>
      <c r="J186" s="256">
        <f>'YEAR 3'!M22</f>
        <v>0</v>
      </c>
      <c r="K186" s="256">
        <f>'YEAR 3'!O22</f>
        <v>0</v>
      </c>
      <c r="L186" s="256">
        <f>'YEAR 3'!Q22</f>
        <v>0.5</v>
      </c>
      <c r="M186" s="412">
        <f>'YEAR 3'!S22</f>
        <v>5071.95</v>
      </c>
      <c r="N186" s="413"/>
    </row>
    <row r="187" spans="2:14" ht="12.75">
      <c r="B187" s="111"/>
      <c r="C187" s="112">
        <v>6</v>
      </c>
      <c r="D187" s="424">
        <f>'YEAR 3'!D24</f>
      </c>
      <c r="E187" s="328"/>
      <c r="F187" s="328"/>
      <c r="G187" s="328"/>
      <c r="H187" s="453">
        <f>'YEAR 3'!H24</f>
      </c>
      <c r="I187" s="454"/>
      <c r="J187" s="256">
        <f>'YEAR 3'!M24</f>
        <v>0</v>
      </c>
      <c r="K187" s="256">
        <f>'YEAR 3'!O24</f>
        <v>0</v>
      </c>
      <c r="L187" s="256">
        <f>'YEAR 3'!Q24</f>
        <v>0</v>
      </c>
      <c r="M187" s="412">
        <f>'YEAR 3'!S24</f>
        <v>0</v>
      </c>
      <c r="N187" s="413"/>
    </row>
    <row r="188" spans="2:14" ht="12.75">
      <c r="B188" s="111"/>
      <c r="C188" s="112">
        <v>7</v>
      </c>
      <c r="D188" s="424">
        <f>'YEAR 3'!D26</f>
      </c>
      <c r="E188" s="328"/>
      <c r="F188" s="328"/>
      <c r="G188" s="328"/>
      <c r="H188" s="453">
        <f>'YEAR 3'!H26</f>
      </c>
      <c r="I188" s="454"/>
      <c r="J188" s="256">
        <f>'YEAR 3'!M26</f>
        <v>0</v>
      </c>
      <c r="K188" s="256">
        <f>'YEAR 3'!O26</f>
        <v>0</v>
      </c>
      <c r="L188" s="256">
        <f>'YEAR 3'!Q26</f>
        <v>0</v>
      </c>
      <c r="M188" s="412">
        <f>'YEAR 3'!S26</f>
        <v>0</v>
      </c>
      <c r="N188" s="413"/>
    </row>
    <row r="189" spans="2:14" ht="12.75">
      <c r="B189" s="111"/>
      <c r="C189" s="112">
        <v>8</v>
      </c>
      <c r="D189" s="452">
        <f>'YEAR 3'!D28</f>
      </c>
      <c r="E189" s="354"/>
      <c r="F189" s="354"/>
      <c r="G189" s="354"/>
      <c r="H189" s="421">
        <f>'YEAR 3'!H28</f>
      </c>
      <c r="I189" s="422"/>
      <c r="J189" s="256">
        <f>'YEAR 3'!M28</f>
        <v>0</v>
      </c>
      <c r="K189" s="256">
        <f>'YEAR 3'!O28</f>
        <v>0</v>
      </c>
      <c r="L189" s="256">
        <f>'YEAR 3'!Q28</f>
        <v>0</v>
      </c>
      <c r="M189" s="412">
        <f>'YEAR 3'!S28</f>
        <v>0</v>
      </c>
      <c r="N189" s="413"/>
    </row>
    <row r="190" spans="2:14" ht="12.75">
      <c r="B190" s="111"/>
      <c r="C190" s="112">
        <v>9</v>
      </c>
      <c r="D190" s="452">
        <f>'YEAR 3'!D30</f>
      </c>
      <c r="E190" s="354"/>
      <c r="F190" s="354"/>
      <c r="G190" s="354"/>
      <c r="H190" s="421">
        <f>'YEAR 3'!H30</f>
      </c>
      <c r="I190" s="422"/>
      <c r="J190" s="256">
        <f>'YEAR 3'!M30</f>
        <v>0</v>
      </c>
      <c r="K190" s="256">
        <f>'YEAR 3'!O30</f>
        <v>0</v>
      </c>
      <c r="L190" s="256">
        <f>'YEAR 3'!Q30</f>
        <v>0</v>
      </c>
      <c r="M190" s="412">
        <f>'YEAR 3'!S30</f>
        <v>0</v>
      </c>
      <c r="N190" s="413"/>
    </row>
    <row r="191" spans="2:14" ht="12.75">
      <c r="B191" s="423">
        <v>10</v>
      </c>
      <c r="C191" s="331"/>
      <c r="D191" s="424" t="s">
        <v>131</v>
      </c>
      <c r="E191" s="328"/>
      <c r="F191" s="328"/>
      <c r="G191" s="198">
        <f>'YEAR 3'!D32</f>
        <v>0</v>
      </c>
      <c r="H191" s="421"/>
      <c r="I191" s="422"/>
      <c r="J191" s="195"/>
      <c r="K191" s="197"/>
      <c r="L191" s="196"/>
      <c r="M191" s="412">
        <f>'YEAR 3'!S32</f>
        <v>0</v>
      </c>
      <c r="N191" s="413"/>
    </row>
    <row r="192" spans="2:14" ht="13.5" thickBot="1">
      <c r="B192" s="113"/>
      <c r="C192" s="112"/>
      <c r="D192" s="147">
        <f>'YEAR 3'!C68</f>
        <v>5</v>
      </c>
      <c r="E192" s="130" t="s">
        <v>184</v>
      </c>
      <c r="F192" s="112"/>
      <c r="G192" s="112"/>
      <c r="H192" s="112"/>
      <c r="I192" s="136"/>
      <c r="J192" s="256">
        <f>'YEAR 3'!M33</f>
        <v>0</v>
      </c>
      <c r="K192" s="256">
        <f>'YEAR 3'!O33</f>
        <v>0</v>
      </c>
      <c r="L192" s="256">
        <f>'YEAR 3'!Q33</f>
        <v>5</v>
      </c>
      <c r="M192" s="412">
        <f>'YEAR 3'!S33</f>
        <v>51898.793399999995</v>
      </c>
      <c r="N192" s="413"/>
    </row>
    <row r="193" spans="2:14" ht="13.5" thickBot="1">
      <c r="B193" s="121" t="s">
        <v>78</v>
      </c>
      <c r="C193" s="122" t="s">
        <v>79</v>
      </c>
      <c r="D193" s="122"/>
      <c r="E193" s="122"/>
      <c r="F193" s="122"/>
      <c r="G193" s="122"/>
      <c r="H193" s="122"/>
      <c r="I193" s="123"/>
      <c r="J193" s="124"/>
      <c r="K193" s="124"/>
      <c r="L193" s="124"/>
      <c r="M193" s="124"/>
      <c r="N193" s="277"/>
    </row>
    <row r="194" spans="2:14" ht="13.5" thickBot="1">
      <c r="B194" s="119"/>
      <c r="C194" s="112">
        <v>1</v>
      </c>
      <c r="D194" s="147">
        <f>'YEAR 3'!C70</f>
        <v>0</v>
      </c>
      <c r="E194" s="126" t="s">
        <v>5</v>
      </c>
      <c r="F194" s="127"/>
      <c r="G194" s="127"/>
      <c r="H194" s="127"/>
      <c r="I194" s="127"/>
      <c r="J194" s="145">
        <f>'YEAR 3'!M41</f>
        <v>12</v>
      </c>
      <c r="K194" s="145">
        <f>'YEAR 3'!O41</f>
        <v>0</v>
      </c>
      <c r="L194" s="145">
        <f>'YEAR 3'!Q41</f>
        <v>0</v>
      </c>
      <c r="M194" s="412">
        <f>'YEAR 3'!S41</f>
        <v>47598.3</v>
      </c>
      <c r="N194" s="413"/>
    </row>
    <row r="195" spans="2:14" ht="13.5" thickBot="1">
      <c r="B195" s="111"/>
      <c r="C195" s="112">
        <v>2</v>
      </c>
      <c r="D195" s="147">
        <f>'YEAR 3'!C72</f>
        <v>0</v>
      </c>
      <c r="E195" s="128" t="s">
        <v>80</v>
      </c>
      <c r="F195" s="120"/>
      <c r="G195" s="120"/>
      <c r="H195" s="120"/>
      <c r="I195" s="120"/>
      <c r="J195" s="145">
        <f>'YEAR 3'!M43</f>
        <v>0</v>
      </c>
      <c r="K195" s="145">
        <f>'YEAR 3'!O43</f>
        <v>0</v>
      </c>
      <c r="L195" s="145">
        <f>'YEAR 3'!Q43</f>
        <v>0</v>
      </c>
      <c r="M195" s="412">
        <f>'YEAR 3'!S43</f>
        <v>0</v>
      </c>
      <c r="N195" s="413"/>
    </row>
    <row r="196" spans="2:14" ht="13.5" thickBot="1">
      <c r="B196" s="111"/>
      <c r="C196" s="112">
        <v>3</v>
      </c>
      <c r="D196" s="147">
        <f>'YEAR 3'!C74</f>
        <v>0</v>
      </c>
      <c r="E196" s="157" t="s">
        <v>81</v>
      </c>
      <c r="F196" s="156"/>
      <c r="G196" s="156"/>
      <c r="H196" s="156"/>
      <c r="I196" s="156"/>
      <c r="J196" s="145">
        <f>'YEAR 3'!M45</f>
        <v>0</v>
      </c>
      <c r="K196" s="145">
        <f>'YEAR 3'!O45</f>
        <v>0</v>
      </c>
      <c r="L196" s="145">
        <f>'YEAR 3'!Q45</f>
        <v>0</v>
      </c>
      <c r="M196" s="412">
        <f>'YEAR 3'!S45</f>
        <v>0</v>
      </c>
      <c r="N196" s="413"/>
    </row>
    <row r="197" spans="2:14" ht="13.5" thickBot="1">
      <c r="B197" s="111"/>
      <c r="C197" s="112">
        <v>4</v>
      </c>
      <c r="D197" s="147">
        <f>'YEAR 3'!C76</f>
        <v>2</v>
      </c>
      <c r="E197" s="416" t="s">
        <v>6</v>
      </c>
      <c r="F197" s="354"/>
      <c r="G197" s="354"/>
      <c r="H197" s="354"/>
      <c r="I197" s="354"/>
      <c r="J197" s="354"/>
      <c r="K197" s="354"/>
      <c r="L197" s="417"/>
      <c r="M197" s="412">
        <f>'YEAR 3'!S49</f>
        <v>53060.4</v>
      </c>
      <c r="N197" s="413"/>
    </row>
    <row r="198" spans="2:14" ht="13.5" thickBot="1">
      <c r="B198" s="111"/>
      <c r="C198" s="112">
        <v>5</v>
      </c>
      <c r="D198" s="147">
        <f>'YEAR 3'!C78</f>
        <v>2</v>
      </c>
      <c r="E198" s="129" t="s">
        <v>82</v>
      </c>
      <c r="F198" s="95"/>
      <c r="G198" s="95"/>
      <c r="H198" s="95"/>
      <c r="I198" s="95"/>
      <c r="J198" s="95"/>
      <c r="K198" s="95"/>
      <c r="L198" s="149"/>
      <c r="M198" s="412">
        <f>'YEAR 3'!S51</f>
        <v>6658.56</v>
      </c>
      <c r="N198" s="413"/>
    </row>
    <row r="199" spans="2:14" ht="13.5" thickBot="1">
      <c r="B199" s="111"/>
      <c r="C199" s="112">
        <v>6</v>
      </c>
      <c r="D199" s="147">
        <f>'YEAR 3'!C80</f>
        <v>0</v>
      </c>
      <c r="E199" s="416" t="s">
        <v>83</v>
      </c>
      <c r="F199" s="354"/>
      <c r="G199" s="354"/>
      <c r="H199" s="354"/>
      <c r="I199" s="354"/>
      <c r="J199" s="354"/>
      <c r="K199" s="354"/>
      <c r="L199" s="417"/>
      <c r="M199" s="412">
        <f>'YEAR 3'!S53</f>
        <v>0</v>
      </c>
      <c r="N199" s="413"/>
    </row>
    <row r="200" spans="2:14" ht="13.5" thickBot="1">
      <c r="B200" s="111"/>
      <c r="C200" s="112">
        <v>7</v>
      </c>
      <c r="D200" s="147">
        <f>'YEAR 3'!C82</f>
        <v>0</v>
      </c>
      <c r="E200" s="416" t="s">
        <v>84</v>
      </c>
      <c r="F200" s="354"/>
      <c r="G200" s="354"/>
      <c r="H200" s="354"/>
      <c r="I200" s="354"/>
      <c r="J200" s="354"/>
      <c r="K200" s="354"/>
      <c r="L200" s="417"/>
      <c r="M200" s="412">
        <f>'YEAR 3'!S55</f>
        <v>0</v>
      </c>
      <c r="N200" s="413"/>
    </row>
    <row r="201" spans="2:14" ht="13.5" thickBot="1">
      <c r="B201" s="111"/>
      <c r="C201" s="112">
        <v>8</v>
      </c>
      <c r="D201" s="147">
        <f>'YEAR 3'!C84</f>
        <v>0</v>
      </c>
      <c r="E201" s="416" t="s">
        <v>85</v>
      </c>
      <c r="F201" s="354"/>
      <c r="G201" s="354"/>
      <c r="H201" s="354"/>
      <c r="I201" s="354"/>
      <c r="J201" s="354"/>
      <c r="K201" s="354"/>
      <c r="L201" s="417"/>
      <c r="M201" s="412">
        <f>'YEAR 3'!S57</f>
        <v>0</v>
      </c>
      <c r="N201" s="413"/>
    </row>
    <row r="202" spans="2:14" ht="13.5" thickBot="1">
      <c r="B202" s="111"/>
      <c r="C202" s="112">
        <v>9</v>
      </c>
      <c r="D202" s="147">
        <f>'YEAR 3'!C86</f>
        <v>0</v>
      </c>
      <c r="E202" s="129" t="s">
        <v>23</v>
      </c>
      <c r="F202" s="95"/>
      <c r="G202" s="95"/>
      <c r="H202" s="95"/>
      <c r="I202" s="95"/>
      <c r="J202" s="95"/>
      <c r="K202" s="95"/>
      <c r="L202" s="149"/>
      <c r="M202" s="412">
        <f>'YEAR 3'!S59</f>
        <v>0</v>
      </c>
      <c r="N202" s="413"/>
    </row>
    <row r="203" spans="2:14" ht="13.5" thickBot="1">
      <c r="B203" s="414">
        <v>10</v>
      </c>
      <c r="C203" s="415"/>
      <c r="D203" s="147">
        <f>'YEAR 3'!C88</f>
        <v>0</v>
      </c>
      <c r="E203" s="416" t="s">
        <v>24</v>
      </c>
      <c r="F203" s="354"/>
      <c r="G203" s="354"/>
      <c r="H203" s="354"/>
      <c r="I203" s="354"/>
      <c r="J203" s="354"/>
      <c r="K203" s="354"/>
      <c r="L203" s="417"/>
      <c r="M203" s="412">
        <f>'YEAR 3'!S61</f>
        <v>0</v>
      </c>
      <c r="N203" s="413"/>
    </row>
    <row r="204" spans="2:14" ht="13.5" thickBot="1">
      <c r="B204" s="113"/>
      <c r="C204" s="130" t="s">
        <v>180</v>
      </c>
      <c r="D204" s="112"/>
      <c r="E204" s="108"/>
      <c r="F204" s="108"/>
      <c r="G204" s="108"/>
      <c r="H204" s="108"/>
      <c r="I204" s="108"/>
      <c r="J204" s="108"/>
      <c r="K204" s="108"/>
      <c r="L204" s="138"/>
      <c r="M204" s="399">
        <f>'YEAR 3'!S62</f>
        <v>107317.26000000001</v>
      </c>
      <c r="N204" s="411"/>
    </row>
    <row r="205" spans="2:14" ht="12.75">
      <c r="B205" s="119" t="s">
        <v>86</v>
      </c>
      <c r="C205" s="104"/>
      <c r="D205" s="104"/>
      <c r="E205" s="104"/>
      <c r="F205" s="104"/>
      <c r="G205" s="104"/>
      <c r="H205" s="104"/>
      <c r="I205" s="104"/>
      <c r="J205" s="104"/>
      <c r="K205" s="104"/>
      <c r="L205" s="131"/>
      <c r="M205" s="407">
        <f>'YEAR 3'!S89</f>
        <v>35619.883488</v>
      </c>
      <c r="N205" s="408"/>
    </row>
    <row r="206" spans="2:14" ht="13.5" thickBot="1">
      <c r="B206" s="132"/>
      <c r="C206" s="133" t="s">
        <v>87</v>
      </c>
      <c r="D206" s="134"/>
      <c r="E206" s="134"/>
      <c r="F206" s="134"/>
      <c r="G206" s="134"/>
      <c r="H206" s="134"/>
      <c r="I206" s="134"/>
      <c r="J206" s="134"/>
      <c r="K206" s="134"/>
      <c r="L206" s="135"/>
      <c r="M206" s="407">
        <f>'YEAR 3'!S90</f>
        <v>194835.936888</v>
      </c>
      <c r="N206" s="408"/>
    </row>
    <row r="207" spans="2:14" ht="12.75">
      <c r="B207" s="111" t="s">
        <v>88</v>
      </c>
      <c r="C207" s="130" t="s">
        <v>89</v>
      </c>
      <c r="D207" s="112"/>
      <c r="E207" s="112"/>
      <c r="F207" s="112"/>
      <c r="G207" s="112"/>
      <c r="H207" s="112"/>
      <c r="I207" s="112"/>
      <c r="J207" s="112"/>
      <c r="K207" s="112"/>
      <c r="L207" s="136"/>
      <c r="M207" s="405">
        <f>'YEAR 3'!S113</f>
        <v>0</v>
      </c>
      <c r="N207" s="406"/>
    </row>
    <row r="208" spans="2:14" ht="13.5" thickBot="1">
      <c r="B208" s="113"/>
      <c r="C208" s="137"/>
      <c r="D208" s="108"/>
      <c r="E208" s="108"/>
      <c r="F208" s="108" t="s">
        <v>90</v>
      </c>
      <c r="G208" s="108"/>
      <c r="H208" s="108"/>
      <c r="I208" s="108"/>
      <c r="J208" s="108"/>
      <c r="K208" s="108"/>
      <c r="L208" s="138"/>
      <c r="M208" s="403"/>
      <c r="N208" s="404"/>
    </row>
    <row r="209" spans="2:14" ht="12.75">
      <c r="B209" s="111" t="s">
        <v>91</v>
      </c>
      <c r="C209" s="112" t="s">
        <v>2</v>
      </c>
      <c r="D209" s="112"/>
      <c r="E209" s="112"/>
      <c r="F209" s="112"/>
      <c r="G209" s="112"/>
      <c r="H209" s="112"/>
      <c r="I209" s="112"/>
      <c r="J209" s="112"/>
      <c r="K209" s="112"/>
      <c r="L209" s="112"/>
      <c r="M209" s="202"/>
      <c r="N209" s="282"/>
    </row>
    <row r="210" spans="2:14" ht="12.75">
      <c r="B210" s="111"/>
      <c r="C210" s="112">
        <v>1</v>
      </c>
      <c r="D210" s="112" t="s">
        <v>188</v>
      </c>
      <c r="E210" s="112"/>
      <c r="F210" s="112"/>
      <c r="G210" s="112"/>
      <c r="H210" s="112"/>
      <c r="I210" s="112"/>
      <c r="J210" s="112"/>
      <c r="K210" s="112"/>
      <c r="L210" s="112"/>
      <c r="M210" s="407">
        <f>'YEAR 3'!S121</f>
        <v>12751.25</v>
      </c>
      <c r="N210" s="408"/>
    </row>
    <row r="211" spans="2:14" ht="13.5" thickBot="1">
      <c r="B211" s="113"/>
      <c r="C211" s="108">
        <v>2</v>
      </c>
      <c r="D211" s="108" t="s">
        <v>25</v>
      </c>
      <c r="E211" s="108"/>
      <c r="F211" s="108"/>
      <c r="G211" s="108"/>
      <c r="H211" s="108"/>
      <c r="I211" s="108"/>
      <c r="J211" s="108"/>
      <c r="K211" s="108"/>
      <c r="L211" s="108"/>
      <c r="M211" s="399">
        <f>'YEAR 3'!S123</f>
        <v>3000</v>
      </c>
      <c r="N211" s="411"/>
    </row>
    <row r="212" spans="2:14" ht="12.75">
      <c r="B212" s="111" t="s">
        <v>92</v>
      </c>
      <c r="C212" s="112" t="s">
        <v>186</v>
      </c>
      <c r="D212" s="112"/>
      <c r="E212" s="112"/>
      <c r="F212" s="112"/>
      <c r="G212" s="112"/>
      <c r="H212" s="112"/>
      <c r="I212" s="112"/>
      <c r="J212" s="112"/>
      <c r="K212" s="112"/>
      <c r="L212" s="112"/>
      <c r="M212" s="195"/>
      <c r="N212" s="282"/>
    </row>
    <row r="213" spans="2:14" ht="12.75">
      <c r="B213" s="111"/>
      <c r="C213" s="112">
        <v>1</v>
      </c>
      <c r="D213" s="112" t="s">
        <v>26</v>
      </c>
      <c r="E213" s="112"/>
      <c r="F213" s="112"/>
      <c r="G213" s="112"/>
      <c r="H213" s="112"/>
      <c r="I213" s="112"/>
      <c r="J213" s="112"/>
      <c r="K213" s="112"/>
      <c r="L213" s="112"/>
      <c r="M213" s="407">
        <f>'YEAR 3'!S132</f>
        <v>12484.8</v>
      </c>
      <c r="N213" s="408"/>
    </row>
    <row r="214" spans="2:14" ht="12.75">
      <c r="B214" s="111"/>
      <c r="C214" s="112">
        <v>2</v>
      </c>
      <c r="D214" s="112" t="s">
        <v>2</v>
      </c>
      <c r="E214" s="112"/>
      <c r="F214" s="112"/>
      <c r="G214" s="112"/>
      <c r="H214" s="112"/>
      <c r="I214" s="112"/>
      <c r="J214" s="112"/>
      <c r="K214" s="112"/>
      <c r="L214" s="112"/>
      <c r="M214" s="407">
        <f>'YEAR 3'!S134</f>
        <v>0</v>
      </c>
      <c r="N214" s="408"/>
    </row>
    <row r="215" spans="2:14" ht="12.75">
      <c r="B215" s="111"/>
      <c r="C215" s="112">
        <v>3</v>
      </c>
      <c r="D215" s="112" t="s">
        <v>27</v>
      </c>
      <c r="E215" s="112"/>
      <c r="F215" s="112"/>
      <c r="G215" s="112"/>
      <c r="H215" s="112"/>
      <c r="I215" s="112"/>
      <c r="J215" s="112"/>
      <c r="K215" s="112"/>
      <c r="L215" s="112"/>
      <c r="M215" s="407">
        <f>'YEAR 3'!S136</f>
        <v>0</v>
      </c>
      <c r="N215" s="408"/>
    </row>
    <row r="216" spans="2:14" ht="13.5" thickBot="1">
      <c r="B216" s="113"/>
      <c r="C216" s="108">
        <v>4</v>
      </c>
      <c r="D216" s="108" t="s">
        <v>3</v>
      </c>
      <c r="E216" s="108"/>
      <c r="F216" s="108"/>
      <c r="G216" s="108"/>
      <c r="H216" s="108"/>
      <c r="I216" s="108"/>
      <c r="J216" s="108"/>
      <c r="K216" s="108"/>
      <c r="L216" s="108"/>
      <c r="M216" s="399">
        <f>'YEAR 3'!S138</f>
        <v>0</v>
      </c>
      <c r="N216" s="411"/>
    </row>
    <row r="217" spans="2:14" ht="12.75">
      <c r="B217" s="111" t="s">
        <v>93</v>
      </c>
      <c r="C217" s="112" t="s">
        <v>94</v>
      </c>
      <c r="D217" s="112"/>
      <c r="E217" s="112"/>
      <c r="F217" s="112"/>
      <c r="G217" s="112"/>
      <c r="H217" s="112"/>
      <c r="I217" s="112"/>
      <c r="J217" s="112"/>
      <c r="K217" s="112"/>
      <c r="L217" s="112"/>
      <c r="M217" s="195"/>
      <c r="N217" s="283"/>
    </row>
    <row r="218" spans="2:14" ht="12.75">
      <c r="B218" s="111"/>
      <c r="C218" s="112">
        <v>1</v>
      </c>
      <c r="D218" s="112" t="s">
        <v>28</v>
      </c>
      <c r="E218" s="112"/>
      <c r="F218" s="112"/>
      <c r="G218" s="112"/>
      <c r="H218" s="112"/>
      <c r="I218" s="112"/>
      <c r="J218" s="112"/>
      <c r="K218" s="112"/>
      <c r="L218" s="112"/>
      <c r="M218" s="407">
        <f>'YEAR 3'!S147</f>
        <v>5202</v>
      </c>
      <c r="N218" s="408"/>
    </row>
    <row r="219" spans="2:14" ht="12.75">
      <c r="B219" s="111"/>
      <c r="C219" s="112">
        <v>2</v>
      </c>
      <c r="D219" s="112" t="s">
        <v>29</v>
      </c>
      <c r="E219" s="112"/>
      <c r="F219" s="112"/>
      <c r="G219" s="112"/>
      <c r="H219" s="112"/>
      <c r="I219" s="112"/>
      <c r="J219" s="112"/>
      <c r="K219" s="112"/>
      <c r="L219" s="112"/>
      <c r="M219" s="407">
        <f>'YEAR 3'!S149</f>
        <v>4080</v>
      </c>
      <c r="N219" s="408"/>
    </row>
    <row r="220" spans="2:14" ht="12.75">
      <c r="B220" s="111"/>
      <c r="C220" s="112">
        <v>3</v>
      </c>
      <c r="D220" s="112" t="s">
        <v>30</v>
      </c>
      <c r="E220" s="112"/>
      <c r="F220" s="112"/>
      <c r="G220" s="112"/>
      <c r="H220" s="112"/>
      <c r="I220" s="112"/>
      <c r="J220" s="112"/>
      <c r="K220" s="112"/>
      <c r="L220" s="112"/>
      <c r="M220" s="407">
        <f>'YEAR 3'!S151</f>
        <v>0</v>
      </c>
      <c r="N220" s="408"/>
    </row>
    <row r="221" spans="2:14" ht="12.75">
      <c r="B221" s="111"/>
      <c r="C221" s="112">
        <v>4</v>
      </c>
      <c r="D221" s="112" t="s">
        <v>31</v>
      </c>
      <c r="E221" s="112"/>
      <c r="F221" s="112"/>
      <c r="G221" s="112"/>
      <c r="H221" s="112"/>
      <c r="I221" s="112"/>
      <c r="J221" s="112"/>
      <c r="K221" s="112"/>
      <c r="L221" s="112"/>
      <c r="M221" s="407">
        <f>'YEAR 3'!S153</f>
        <v>0</v>
      </c>
      <c r="N221" s="408"/>
    </row>
    <row r="222" spans="2:14" ht="12.75">
      <c r="B222" s="111"/>
      <c r="C222" s="112">
        <v>5</v>
      </c>
      <c r="D222" s="112" t="s">
        <v>34</v>
      </c>
      <c r="E222" s="112"/>
      <c r="F222" s="112"/>
      <c r="G222" s="112"/>
      <c r="H222" s="112"/>
      <c r="I222" s="112"/>
      <c r="J222" s="112"/>
      <c r="K222" s="112"/>
      <c r="L222" s="112"/>
      <c r="M222" s="407">
        <f>'YEAR 3'!S155</f>
        <v>18096</v>
      </c>
      <c r="N222" s="408"/>
    </row>
    <row r="223" spans="2:14" ht="12.75">
      <c r="B223" s="111"/>
      <c r="C223" s="112">
        <v>6</v>
      </c>
      <c r="D223" s="112" t="s">
        <v>95</v>
      </c>
      <c r="E223" s="112"/>
      <c r="F223" s="112"/>
      <c r="G223" s="112"/>
      <c r="H223" s="112"/>
      <c r="I223" s="112"/>
      <c r="J223" s="112"/>
      <c r="K223" s="112"/>
      <c r="L223" s="112"/>
      <c r="M223" s="407">
        <f>'YEAR 3'!S157</f>
        <v>268423.2</v>
      </c>
      <c r="N223" s="408"/>
    </row>
    <row r="224" spans="2:14" ht="12.75">
      <c r="B224" s="111"/>
      <c r="C224" s="112">
        <v>7</v>
      </c>
      <c r="D224" s="112" t="s">
        <v>3</v>
      </c>
      <c r="E224" s="112"/>
      <c r="F224" s="112"/>
      <c r="G224" s="112"/>
      <c r="H224" s="112"/>
      <c r="I224" s="112"/>
      <c r="J224" s="112"/>
      <c r="K224" s="112"/>
      <c r="L224" s="112"/>
      <c r="M224" s="407">
        <f>'YEAR 3'!S159</f>
        <v>31212</v>
      </c>
      <c r="N224" s="408"/>
    </row>
    <row r="225" spans="2:14" ht="13.5" thickBot="1">
      <c r="B225" s="113"/>
      <c r="C225" s="139" t="s">
        <v>96</v>
      </c>
      <c r="D225" s="108"/>
      <c r="E225" s="108"/>
      <c r="F225" s="108"/>
      <c r="G225" s="108"/>
      <c r="H225" s="108"/>
      <c r="I225" s="108"/>
      <c r="J225" s="108"/>
      <c r="K225" s="108"/>
      <c r="L225" s="138"/>
      <c r="M225" s="407">
        <f>'YEAR 3'!S160</f>
        <v>327013.2</v>
      </c>
      <c r="N225" s="408"/>
    </row>
    <row r="226" spans="2:14" ht="13.5" thickBot="1">
      <c r="B226" s="113" t="s">
        <v>97</v>
      </c>
      <c r="C226" s="139" t="s">
        <v>98</v>
      </c>
      <c r="D226" s="108"/>
      <c r="E226" s="108"/>
      <c r="F226" s="108"/>
      <c r="G226" s="108"/>
      <c r="H226" s="108"/>
      <c r="I226" s="108"/>
      <c r="J226" s="108"/>
      <c r="K226" s="108"/>
      <c r="L226" s="108"/>
      <c r="M226" s="409">
        <f>'YEAR 3'!S161</f>
        <v>550085.186888</v>
      </c>
      <c r="N226" s="410"/>
    </row>
    <row r="227" spans="2:14" ht="13.5" thickBot="1">
      <c r="B227" s="121" t="s">
        <v>99</v>
      </c>
      <c r="C227" s="140" t="s">
        <v>100</v>
      </c>
      <c r="D227" s="122"/>
      <c r="E227" s="122"/>
      <c r="F227" s="141"/>
      <c r="G227" s="122"/>
      <c r="H227" s="142"/>
      <c r="I227" s="143"/>
      <c r="J227" s="142"/>
      <c r="K227" s="143"/>
      <c r="L227" s="122"/>
      <c r="M227" s="397">
        <f>'YEAR 3'!S174</f>
        <v>130562.21718176</v>
      </c>
      <c r="N227" s="398"/>
    </row>
    <row r="228" spans="2:14" ht="13.5" thickBot="1">
      <c r="B228" s="113" t="s">
        <v>101</v>
      </c>
      <c r="C228" s="139" t="s">
        <v>181</v>
      </c>
      <c r="D228" s="108"/>
      <c r="E228" s="108"/>
      <c r="F228" s="108"/>
      <c r="G228" s="108"/>
      <c r="H228" s="108"/>
      <c r="I228" s="108"/>
      <c r="J228" s="108"/>
      <c r="K228" s="108"/>
      <c r="L228" s="108"/>
      <c r="M228" s="397">
        <f>'YEAR 3'!S175</f>
        <v>680647.40406976</v>
      </c>
      <c r="N228" s="398"/>
    </row>
    <row r="229" spans="2:14" ht="12.75">
      <c r="B229" s="111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202"/>
      <c r="N229" s="125"/>
    </row>
    <row r="230" spans="2:14" ht="13.5" thickBot="1">
      <c r="B230" s="113" t="s">
        <v>103</v>
      </c>
      <c r="C230" s="108" t="s">
        <v>138</v>
      </c>
      <c r="D230" s="108"/>
      <c r="E230" s="108"/>
      <c r="F230" s="108"/>
      <c r="G230" s="108"/>
      <c r="H230" s="108"/>
      <c r="I230" s="108"/>
      <c r="J230" s="108"/>
      <c r="K230" s="108"/>
      <c r="L230" s="108"/>
      <c r="M230" s="399">
        <f>'YEAR 3'!F180</f>
        <v>0</v>
      </c>
      <c r="N230" s="400"/>
    </row>
    <row r="231" spans="2:14" ht="13.5" thickBot="1"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</row>
    <row r="232" spans="2:14" ht="12.75">
      <c r="B232" s="442" t="s">
        <v>39</v>
      </c>
      <c r="C232" s="443"/>
      <c r="D232" s="443"/>
      <c r="E232" s="443"/>
      <c r="F232" s="443"/>
      <c r="G232" s="443"/>
      <c r="H232" s="443"/>
      <c r="I232" s="443"/>
      <c r="J232" s="443"/>
      <c r="K232" s="443"/>
      <c r="L232" s="443"/>
      <c r="M232" s="443"/>
      <c r="N232" s="439"/>
    </row>
    <row r="233" spans="2:14" ht="13.5" thickBot="1">
      <c r="B233" s="444" t="s">
        <v>177</v>
      </c>
      <c r="C233" s="445"/>
      <c r="D233" s="445"/>
      <c r="E233" s="445"/>
      <c r="F233" s="445"/>
      <c r="G233" s="445"/>
      <c r="H233" s="445"/>
      <c r="I233" s="445"/>
      <c r="J233" s="445"/>
      <c r="K233" s="445"/>
      <c r="L233" s="445"/>
      <c r="M233" s="445"/>
      <c r="N233" s="446"/>
    </row>
    <row r="234" spans="2:14" ht="13.5" thickBot="1">
      <c r="B234" s="103" t="s">
        <v>62</v>
      </c>
      <c r="C234" s="104"/>
      <c r="D234" s="104"/>
      <c r="E234" s="104"/>
      <c r="F234" s="104"/>
      <c r="G234" s="447" t="str">
        <f>'YEAR 4'!H4</f>
        <v>John Doe</v>
      </c>
      <c r="H234" s="448"/>
      <c r="I234" s="448"/>
      <c r="J234" s="448"/>
      <c r="K234" s="448"/>
      <c r="L234" s="449"/>
      <c r="M234" s="450" t="s">
        <v>173</v>
      </c>
      <c r="N234" s="451"/>
    </row>
    <row r="235" spans="2:14" ht="13.5" thickBot="1">
      <c r="B235" s="103" t="s">
        <v>65</v>
      </c>
      <c r="C235" s="104"/>
      <c r="D235" s="104"/>
      <c r="E235" s="429">
        <f>'YEAR 4'!F6</f>
      </c>
      <c r="F235" s="430"/>
      <c r="G235" s="430"/>
      <c r="H235" s="430"/>
      <c r="I235" s="430"/>
      <c r="J235" s="430"/>
      <c r="K235" s="430"/>
      <c r="L235" s="431"/>
      <c r="M235" s="206" t="s">
        <v>64</v>
      </c>
      <c r="N235" s="105"/>
    </row>
    <row r="236" spans="2:14" ht="13.5" thickBot="1">
      <c r="B236" s="107"/>
      <c r="C236" s="108"/>
      <c r="D236" s="108"/>
      <c r="E236" s="432"/>
      <c r="F236" s="433"/>
      <c r="G236" s="433"/>
      <c r="H236" s="433"/>
      <c r="I236" s="433"/>
      <c r="J236" s="433"/>
      <c r="K236" s="433"/>
      <c r="L236" s="434"/>
      <c r="M236" s="207" t="s">
        <v>67</v>
      </c>
      <c r="N236" s="106"/>
    </row>
    <row r="237" spans="2:14" ht="12.75">
      <c r="B237" s="111" t="s">
        <v>68</v>
      </c>
      <c r="C237" s="112" t="s">
        <v>69</v>
      </c>
      <c r="D237" s="112"/>
      <c r="E237" s="112"/>
      <c r="F237" s="112"/>
      <c r="G237" s="112"/>
      <c r="H237" s="112"/>
      <c r="I237" s="112"/>
      <c r="J237" s="435" t="s">
        <v>70</v>
      </c>
      <c r="K237" s="436"/>
      <c r="L237" s="437"/>
      <c r="M237" s="438" t="s">
        <v>71</v>
      </c>
      <c r="N237" s="439"/>
    </row>
    <row r="238" spans="2:14" ht="13.5" thickBot="1">
      <c r="B238" s="113"/>
      <c r="C238" s="114" t="s">
        <v>129</v>
      </c>
      <c r="D238" s="108"/>
      <c r="E238" s="108"/>
      <c r="F238" s="108"/>
      <c r="G238" s="108"/>
      <c r="H238" s="108"/>
      <c r="I238" s="192"/>
      <c r="J238" s="115" t="s">
        <v>72</v>
      </c>
      <c r="K238" s="116" t="s">
        <v>73</v>
      </c>
      <c r="L238" s="117" t="s">
        <v>74</v>
      </c>
      <c r="M238" s="440" t="s">
        <v>169</v>
      </c>
      <c r="N238" s="441"/>
    </row>
    <row r="239" spans="2:14" ht="12.75">
      <c r="B239" s="119"/>
      <c r="C239" s="112">
        <v>1</v>
      </c>
      <c r="D239" s="425" t="str">
        <f>'YEAR 4'!D14</f>
        <v>John Doe</v>
      </c>
      <c r="E239" s="426"/>
      <c r="F239" s="426"/>
      <c r="G239" s="426"/>
      <c r="H239" s="427" t="str">
        <f>'YEAR 4'!H14</f>
        <v>Principal Investigator</v>
      </c>
      <c r="I239" s="428"/>
      <c r="J239" s="256">
        <f>'YEAR 4'!M14</f>
        <v>0</v>
      </c>
      <c r="K239" s="256">
        <f>'YEAR 4'!O14</f>
        <v>0</v>
      </c>
      <c r="L239" s="256">
        <f>'YEAR 4'!Q14</f>
        <v>2</v>
      </c>
      <c r="M239" s="412">
        <f>'YEAR 4'!S14</f>
        <v>20249.971056</v>
      </c>
      <c r="N239" s="413"/>
    </row>
    <row r="240" spans="2:14" ht="12.75">
      <c r="B240" s="111"/>
      <c r="C240" s="112">
        <v>2</v>
      </c>
      <c r="D240" s="424" t="str">
        <f>'YEAR 4'!D16</f>
        <v>James Brown</v>
      </c>
      <c r="E240" s="328"/>
      <c r="F240" s="328"/>
      <c r="G240" s="328"/>
      <c r="H240" s="421" t="str">
        <f>'YEAR 4'!H16</f>
        <v>Co-Principle Investigator</v>
      </c>
      <c r="I240" s="422"/>
      <c r="J240" s="256">
        <f>'YEAR 4'!M16</f>
        <v>0</v>
      </c>
      <c r="K240" s="256">
        <f>'YEAR 4'!O16</f>
        <v>0</v>
      </c>
      <c r="L240" s="256">
        <f>'YEAR 4'!Q16</f>
        <v>1</v>
      </c>
      <c r="M240" s="412">
        <f>'YEAR 4'!S16</f>
        <v>10718.2008</v>
      </c>
      <c r="N240" s="413"/>
    </row>
    <row r="241" spans="2:14" ht="12.75">
      <c r="B241" s="111"/>
      <c r="C241" s="112">
        <v>3</v>
      </c>
      <c r="D241" s="424" t="str">
        <f>'YEAR 4'!D18</f>
        <v>Linda Stone</v>
      </c>
      <c r="E241" s="328"/>
      <c r="F241" s="328"/>
      <c r="G241" s="328"/>
      <c r="H241" s="421" t="str">
        <f>'YEAR 4'!H18</f>
        <v>C0_Principle Investigator</v>
      </c>
      <c r="I241" s="422"/>
      <c r="J241" s="256">
        <f>'YEAR 4'!M18</f>
        <v>0</v>
      </c>
      <c r="K241" s="256">
        <f>'YEAR 4'!O18</f>
        <v>0</v>
      </c>
      <c r="L241" s="256">
        <f>'YEAR 4'!Q18</f>
        <v>1</v>
      </c>
      <c r="M241" s="412">
        <f>'YEAR 4'!S18</f>
        <v>12203.892</v>
      </c>
      <c r="N241" s="413"/>
    </row>
    <row r="242" spans="2:14" ht="12.75">
      <c r="B242" s="111"/>
      <c r="C242" s="112">
        <v>4</v>
      </c>
      <c r="D242" s="424" t="str">
        <f>'YEAR 4'!D20</f>
        <v>Sherry Carter</v>
      </c>
      <c r="E242" s="328"/>
      <c r="F242" s="328"/>
      <c r="G242" s="328"/>
      <c r="H242" s="421" t="str">
        <f>'YEAR 4'!H20</f>
        <v>Key Investigator</v>
      </c>
      <c r="I242" s="422"/>
      <c r="J242" s="256">
        <f>'YEAR 4'!M20</f>
        <v>0</v>
      </c>
      <c r="K242" s="256">
        <f>'YEAR 4'!O20</f>
        <v>0</v>
      </c>
      <c r="L242" s="256">
        <f>'YEAR 4'!Q20</f>
        <v>0.5</v>
      </c>
      <c r="M242" s="412">
        <f>'YEAR 4'!S20</f>
        <v>4591.316411999999</v>
      </c>
      <c r="N242" s="413"/>
    </row>
    <row r="243" spans="2:14" ht="12.75">
      <c r="B243" s="111"/>
      <c r="C243" s="112">
        <v>5</v>
      </c>
      <c r="D243" s="424" t="str">
        <f>'YEAR 4'!D22</f>
        <v>Jacob Allen</v>
      </c>
      <c r="E243" s="328"/>
      <c r="F243" s="328"/>
      <c r="G243" s="328"/>
      <c r="H243" s="421" t="str">
        <f>'YEAR 4'!H22</f>
        <v>Key Investigator</v>
      </c>
      <c r="I243" s="422"/>
      <c r="J243" s="256">
        <f>'YEAR 4'!M22</f>
        <v>0</v>
      </c>
      <c r="K243" s="256">
        <f>'YEAR 4'!O22</f>
        <v>0</v>
      </c>
      <c r="L243" s="256">
        <f>'YEAR 4'!Q22</f>
        <v>0.5</v>
      </c>
      <c r="M243" s="412">
        <f>'YEAR 4'!S22</f>
        <v>5173.389</v>
      </c>
      <c r="N243" s="413"/>
    </row>
    <row r="244" spans="2:14" ht="12.75">
      <c r="B244" s="111"/>
      <c r="C244" s="112">
        <v>6</v>
      </c>
      <c r="D244" s="424">
        <f>'YEAR 4'!D24</f>
      </c>
      <c r="E244" s="328"/>
      <c r="F244" s="328"/>
      <c r="G244" s="328"/>
      <c r="H244" s="421">
        <f>'YEAR 4'!H24</f>
      </c>
      <c r="I244" s="422"/>
      <c r="J244" s="256">
        <f>'YEAR 4'!M24</f>
        <v>0</v>
      </c>
      <c r="K244" s="256">
        <f>'YEAR 4'!O24</f>
        <v>0</v>
      </c>
      <c r="L244" s="256">
        <f>'YEAR 4'!Q24</f>
        <v>0</v>
      </c>
      <c r="M244" s="412">
        <f>'YEAR 4'!S24</f>
        <v>0</v>
      </c>
      <c r="N244" s="413"/>
    </row>
    <row r="245" spans="2:14" ht="12.75">
      <c r="B245" s="111"/>
      <c r="C245" s="112">
        <v>7</v>
      </c>
      <c r="D245" s="424">
        <f>'YEAR 4'!D26</f>
      </c>
      <c r="E245" s="328"/>
      <c r="F245" s="328"/>
      <c r="G245" s="328"/>
      <c r="H245" s="421">
        <f>'YEAR 4'!H26</f>
      </c>
      <c r="I245" s="422"/>
      <c r="J245" s="256">
        <f>'YEAR 4'!M26</f>
        <v>0</v>
      </c>
      <c r="K245" s="256">
        <f>'YEAR 4'!O26</f>
        <v>0</v>
      </c>
      <c r="L245" s="256">
        <f>'YEAR 4'!Q26</f>
        <v>0</v>
      </c>
      <c r="M245" s="412">
        <f>'YEAR 4'!S26</f>
        <v>0</v>
      </c>
      <c r="N245" s="413"/>
    </row>
    <row r="246" spans="2:14" ht="12.75">
      <c r="B246" s="111"/>
      <c r="C246" s="112">
        <v>8</v>
      </c>
      <c r="D246" s="424">
        <f>'YEAR 4'!D28</f>
      </c>
      <c r="E246" s="328"/>
      <c r="F246" s="328"/>
      <c r="G246" s="328"/>
      <c r="H246" s="421">
        <f>'YEAR 4'!H28</f>
      </c>
      <c r="I246" s="422"/>
      <c r="J246" s="256">
        <f>'YEAR 4'!M28</f>
        <v>0</v>
      </c>
      <c r="K246" s="256">
        <f>'YEAR 4'!O28</f>
        <v>0</v>
      </c>
      <c r="L246" s="256">
        <f>'YEAR 4'!Q28</f>
        <v>0</v>
      </c>
      <c r="M246" s="412">
        <f>'YEAR 4'!S28</f>
        <v>0</v>
      </c>
      <c r="N246" s="413"/>
    </row>
    <row r="247" spans="2:14" ht="12.75">
      <c r="B247" s="111"/>
      <c r="C247" s="112">
        <v>9</v>
      </c>
      <c r="D247" s="420">
        <f>'YEAR 4'!D30</f>
      </c>
      <c r="E247" s="328"/>
      <c r="F247" s="328"/>
      <c r="G247" s="328"/>
      <c r="H247" s="421">
        <f>'YEAR 4'!H30</f>
      </c>
      <c r="I247" s="422"/>
      <c r="J247" s="256">
        <f>'YEAR 4'!M30</f>
        <v>0</v>
      </c>
      <c r="K247" s="256">
        <f>'YEAR 4'!O30</f>
        <v>0</v>
      </c>
      <c r="L247" s="256">
        <f>'YEAR 4'!Q30</f>
        <v>0</v>
      </c>
      <c r="M247" s="412">
        <f>'YEAR 4'!S30</f>
        <v>0</v>
      </c>
      <c r="N247" s="413"/>
    </row>
    <row r="248" spans="2:14" ht="12.75">
      <c r="B248" s="423">
        <v>10</v>
      </c>
      <c r="C248" s="331"/>
      <c r="D248" s="424" t="s">
        <v>131</v>
      </c>
      <c r="E248" s="328"/>
      <c r="F248" s="328"/>
      <c r="G248" s="198">
        <f>'YEAR 4'!D32</f>
        <v>0</v>
      </c>
      <c r="H248" s="421"/>
      <c r="I248" s="422"/>
      <c r="J248" s="195"/>
      <c r="K248" s="197"/>
      <c r="L248" s="196"/>
      <c r="M248" s="412">
        <f>'YEAR 4'!S32</f>
        <v>0</v>
      </c>
      <c r="N248" s="413"/>
    </row>
    <row r="249" spans="2:14" ht="13.5" thickBot="1">
      <c r="B249" s="113"/>
      <c r="C249" s="112"/>
      <c r="D249" s="147">
        <f>'YEAR 4'!C68</f>
        <v>5</v>
      </c>
      <c r="E249" s="130" t="s">
        <v>184</v>
      </c>
      <c r="F249" s="112"/>
      <c r="G249" s="112"/>
      <c r="H249" s="112"/>
      <c r="I249" s="136"/>
      <c r="J249" s="256">
        <f>'YEAR 4'!M33</f>
        <v>0</v>
      </c>
      <c r="K249" s="256">
        <f>'YEAR 4'!O33</f>
        <v>0</v>
      </c>
      <c r="L249" s="256">
        <f>'YEAR 4'!Q33</f>
        <v>5</v>
      </c>
      <c r="M249" s="412">
        <f>'YEAR 4'!S33</f>
        <v>52936.769268000004</v>
      </c>
      <c r="N249" s="413"/>
    </row>
    <row r="250" spans="2:14" ht="13.5" thickBot="1">
      <c r="B250" s="121" t="s">
        <v>78</v>
      </c>
      <c r="C250" s="122" t="s">
        <v>79</v>
      </c>
      <c r="D250" s="122"/>
      <c r="E250" s="122"/>
      <c r="F250" s="122"/>
      <c r="G250" s="122"/>
      <c r="H250" s="122"/>
      <c r="I250" s="123"/>
      <c r="J250" s="124"/>
      <c r="K250" s="124"/>
      <c r="L250" s="124"/>
      <c r="M250" s="124"/>
      <c r="N250" s="277"/>
    </row>
    <row r="251" spans="2:14" ht="13.5" thickBot="1">
      <c r="B251" s="119"/>
      <c r="C251" s="112">
        <v>1</v>
      </c>
      <c r="D251" s="147">
        <f>'YEAR 4'!C70</f>
        <v>0</v>
      </c>
      <c r="E251" s="126" t="s">
        <v>5</v>
      </c>
      <c r="F251" s="127"/>
      <c r="G251" s="127"/>
      <c r="H251" s="127"/>
      <c r="I251" s="127"/>
      <c r="J251" s="145">
        <f>'YEAR 4'!M41</f>
        <v>12</v>
      </c>
      <c r="K251" s="145">
        <f>'YEAR 4'!O41</f>
        <v>0</v>
      </c>
      <c r="L251" s="145">
        <f>'YEAR 4'!Q41</f>
        <v>0</v>
      </c>
      <c r="M251" s="412">
        <f>'YEAR 4'!S41</f>
        <v>48550.266</v>
      </c>
      <c r="N251" s="413"/>
    </row>
    <row r="252" spans="2:14" ht="13.5" thickBot="1">
      <c r="B252" s="111"/>
      <c r="C252" s="112">
        <v>2</v>
      </c>
      <c r="D252" s="147">
        <f>'YEAR 4'!C72</f>
        <v>0</v>
      </c>
      <c r="E252" s="128" t="s">
        <v>80</v>
      </c>
      <c r="F252" s="120"/>
      <c r="G252" s="120"/>
      <c r="H252" s="120"/>
      <c r="I252" s="120"/>
      <c r="J252" s="145">
        <f>'YEAR 4'!M43</f>
        <v>0</v>
      </c>
      <c r="K252" s="145">
        <f>'YEAR 4'!O43</f>
        <v>0</v>
      </c>
      <c r="L252" s="145">
        <f>'YEAR 4'!Q43</f>
        <v>0</v>
      </c>
      <c r="M252" s="412">
        <f>'YEAR 4'!S43</f>
        <v>0</v>
      </c>
      <c r="N252" s="413"/>
    </row>
    <row r="253" spans="2:14" ht="13.5" thickBot="1">
      <c r="B253" s="111"/>
      <c r="C253" s="112">
        <v>3</v>
      </c>
      <c r="D253" s="147">
        <f>'YEAR 4'!C74</f>
        <v>0</v>
      </c>
      <c r="E253" s="157" t="s">
        <v>81</v>
      </c>
      <c r="F253" s="156"/>
      <c r="G253" s="156"/>
      <c r="H253" s="156"/>
      <c r="I253" s="156"/>
      <c r="J253" s="145">
        <f>'YEAR 4'!M45</f>
        <v>0</v>
      </c>
      <c r="K253" s="145">
        <f>'YEAR 4'!O45</f>
        <v>0</v>
      </c>
      <c r="L253" s="145">
        <f>'YEAR 4'!Q45</f>
        <v>0</v>
      </c>
      <c r="M253" s="412">
        <f>'YEAR 4'!S45</f>
        <v>0</v>
      </c>
      <c r="N253" s="413"/>
    </row>
    <row r="254" spans="2:14" ht="13.5" thickBot="1">
      <c r="B254" s="111"/>
      <c r="C254" s="112">
        <v>4</v>
      </c>
      <c r="D254" s="147">
        <f>'YEAR 4'!C76</f>
        <v>2</v>
      </c>
      <c r="E254" s="416" t="s">
        <v>6</v>
      </c>
      <c r="F254" s="354"/>
      <c r="G254" s="354"/>
      <c r="H254" s="354"/>
      <c r="I254" s="354"/>
      <c r="J254" s="354"/>
      <c r="K254" s="354"/>
      <c r="L254" s="417"/>
      <c r="M254" s="412">
        <f>'YEAR 4'!S49</f>
        <v>54121.608</v>
      </c>
      <c r="N254" s="413"/>
    </row>
    <row r="255" spans="2:14" ht="13.5" thickBot="1">
      <c r="B255" s="111"/>
      <c r="C255" s="112">
        <v>5</v>
      </c>
      <c r="D255" s="147">
        <f>'YEAR 4'!C78</f>
        <v>2</v>
      </c>
      <c r="E255" s="129" t="s">
        <v>82</v>
      </c>
      <c r="F255" s="95"/>
      <c r="G255" s="95"/>
      <c r="H255" s="95"/>
      <c r="I255" s="95"/>
      <c r="J255" s="95"/>
      <c r="K255" s="95"/>
      <c r="L255" s="149"/>
      <c r="M255" s="412">
        <f>'YEAR 4'!S51</f>
        <v>6791.7312</v>
      </c>
      <c r="N255" s="413"/>
    </row>
    <row r="256" spans="2:14" ht="13.5" thickBot="1">
      <c r="B256" s="111"/>
      <c r="C256" s="112">
        <v>6</v>
      </c>
      <c r="D256" s="147">
        <f>'YEAR 4'!C80</f>
        <v>0</v>
      </c>
      <c r="E256" s="416" t="s">
        <v>83</v>
      </c>
      <c r="F256" s="354"/>
      <c r="G256" s="354"/>
      <c r="H256" s="354"/>
      <c r="I256" s="354"/>
      <c r="J256" s="354"/>
      <c r="K256" s="354"/>
      <c r="L256" s="417"/>
      <c r="M256" s="412">
        <f>'YEAR 4'!S53</f>
        <v>0</v>
      </c>
      <c r="N256" s="413"/>
    </row>
    <row r="257" spans="2:14" ht="13.5" thickBot="1">
      <c r="B257" s="111"/>
      <c r="C257" s="112">
        <v>7</v>
      </c>
      <c r="D257" s="147">
        <f>'YEAR 4'!C82</f>
        <v>0</v>
      </c>
      <c r="E257" s="416" t="s">
        <v>84</v>
      </c>
      <c r="F257" s="354"/>
      <c r="G257" s="354"/>
      <c r="H257" s="354"/>
      <c r="I257" s="354"/>
      <c r="J257" s="354"/>
      <c r="K257" s="354"/>
      <c r="L257" s="417"/>
      <c r="M257" s="412">
        <f>'YEAR 4'!S55</f>
        <v>0</v>
      </c>
      <c r="N257" s="413"/>
    </row>
    <row r="258" spans="2:14" ht="13.5" thickBot="1">
      <c r="B258" s="111"/>
      <c r="C258" s="112">
        <v>8</v>
      </c>
      <c r="D258" s="147">
        <f>'YEAR 4'!C84</f>
        <v>0</v>
      </c>
      <c r="E258" s="416" t="s">
        <v>85</v>
      </c>
      <c r="F258" s="354"/>
      <c r="G258" s="354"/>
      <c r="H258" s="354"/>
      <c r="I258" s="354"/>
      <c r="J258" s="354"/>
      <c r="K258" s="354"/>
      <c r="L258" s="417"/>
      <c r="M258" s="412">
        <f>'YEAR 4'!S57</f>
        <v>0</v>
      </c>
      <c r="N258" s="413"/>
    </row>
    <row r="259" spans="2:14" ht="13.5" thickBot="1">
      <c r="B259" s="111"/>
      <c r="C259" s="112">
        <v>9</v>
      </c>
      <c r="D259" s="147">
        <f>'YEAR 4'!C86</f>
        <v>0</v>
      </c>
      <c r="E259" s="129" t="s">
        <v>23</v>
      </c>
      <c r="F259" s="95"/>
      <c r="G259" s="95"/>
      <c r="H259" s="95"/>
      <c r="I259" s="95"/>
      <c r="J259" s="95"/>
      <c r="K259" s="95"/>
      <c r="L259" s="149"/>
      <c r="M259" s="412">
        <f>'YEAR 4'!S59</f>
        <v>0</v>
      </c>
      <c r="N259" s="413"/>
    </row>
    <row r="260" spans="2:14" ht="13.5" thickBot="1">
      <c r="B260" s="414">
        <v>10</v>
      </c>
      <c r="C260" s="415"/>
      <c r="D260" s="147">
        <f>'YEAR 4'!C88</f>
        <v>0</v>
      </c>
      <c r="E260" s="416" t="s">
        <v>24</v>
      </c>
      <c r="F260" s="354"/>
      <c r="G260" s="354"/>
      <c r="H260" s="354"/>
      <c r="I260" s="354"/>
      <c r="J260" s="354"/>
      <c r="K260" s="354"/>
      <c r="L260" s="417"/>
      <c r="M260" s="412">
        <f>'YEAR 4'!S61</f>
        <v>0</v>
      </c>
      <c r="N260" s="413"/>
    </row>
    <row r="261" spans="2:14" ht="13.5" thickBot="1">
      <c r="B261" s="113"/>
      <c r="C261" s="130" t="s">
        <v>180</v>
      </c>
      <c r="D261" s="112"/>
      <c r="E261" s="108"/>
      <c r="F261" s="108"/>
      <c r="G261" s="108"/>
      <c r="H261" s="108"/>
      <c r="I261" s="108"/>
      <c r="J261" s="108"/>
      <c r="K261" s="108"/>
      <c r="L261" s="138"/>
      <c r="M261" s="399">
        <f>'YEAR 4'!S62</f>
        <v>109463.6052</v>
      </c>
      <c r="N261" s="411"/>
    </row>
    <row r="262" spans="2:14" ht="12.75">
      <c r="B262" s="119" t="s">
        <v>86</v>
      </c>
      <c r="C262" s="104"/>
      <c r="D262" s="104"/>
      <c r="E262" s="104"/>
      <c r="F262" s="104"/>
      <c r="G262" s="104"/>
      <c r="H262" s="104"/>
      <c r="I262" s="104"/>
      <c r="J262" s="104"/>
      <c r="K262" s="104"/>
      <c r="L262" s="131"/>
      <c r="M262" s="407">
        <f>'YEAR 4'!S89</f>
        <v>36332.28115776</v>
      </c>
      <c r="N262" s="408"/>
    </row>
    <row r="263" spans="2:14" ht="13.5" thickBot="1">
      <c r="B263" s="132"/>
      <c r="C263" s="133" t="s">
        <v>87</v>
      </c>
      <c r="D263" s="134"/>
      <c r="E263" s="134"/>
      <c r="F263" s="134"/>
      <c r="G263" s="134"/>
      <c r="H263" s="134"/>
      <c r="I263" s="134"/>
      <c r="J263" s="134"/>
      <c r="K263" s="134"/>
      <c r="L263" s="135"/>
      <c r="M263" s="399">
        <f>'YEAR 4'!S90</f>
        <v>198732.65562576003</v>
      </c>
      <c r="N263" s="411"/>
    </row>
    <row r="264" spans="2:14" ht="12.75">
      <c r="B264" s="111" t="s">
        <v>88</v>
      </c>
      <c r="C264" s="130" t="s">
        <v>89</v>
      </c>
      <c r="D264" s="112"/>
      <c r="E264" s="112"/>
      <c r="F264" s="112"/>
      <c r="G264" s="112"/>
      <c r="H264" s="112"/>
      <c r="I264" s="112"/>
      <c r="J264" s="112"/>
      <c r="K264" s="112"/>
      <c r="L264" s="136"/>
      <c r="M264" s="418">
        <f>'YEAR 4'!S113</f>
        <v>0</v>
      </c>
      <c r="N264" s="419"/>
    </row>
    <row r="265" spans="2:14" ht="13.5" thickBot="1">
      <c r="B265" s="113"/>
      <c r="C265" s="137"/>
      <c r="D265" s="108"/>
      <c r="E265" s="108"/>
      <c r="F265" s="108" t="s">
        <v>90</v>
      </c>
      <c r="G265" s="108"/>
      <c r="H265" s="108"/>
      <c r="I265" s="108"/>
      <c r="J265" s="108"/>
      <c r="K265" s="108"/>
      <c r="L265" s="138"/>
      <c r="M265" s="403"/>
      <c r="N265" s="404"/>
    </row>
    <row r="266" spans="2:14" ht="12.75">
      <c r="B266" s="111" t="s">
        <v>91</v>
      </c>
      <c r="C266" s="112" t="s">
        <v>2</v>
      </c>
      <c r="D266" s="112"/>
      <c r="E266" s="112"/>
      <c r="F266" s="112"/>
      <c r="G266" s="112"/>
      <c r="H266" s="112"/>
      <c r="I266" s="112"/>
      <c r="J266" s="112"/>
      <c r="K266" s="112"/>
      <c r="L266" s="112"/>
      <c r="M266" s="202"/>
      <c r="N266" s="282"/>
    </row>
    <row r="267" spans="2:14" ht="12.75">
      <c r="B267" s="111"/>
      <c r="C267" s="112">
        <v>1</v>
      </c>
      <c r="D267" s="112" t="s">
        <v>188</v>
      </c>
      <c r="E267" s="112"/>
      <c r="F267" s="112"/>
      <c r="G267" s="112"/>
      <c r="H267" s="112"/>
      <c r="I267" s="112"/>
      <c r="J267" s="112"/>
      <c r="K267" s="112"/>
      <c r="L267" s="112"/>
      <c r="M267" s="407">
        <f>'YEAR 4'!S121</f>
        <v>12878.7625</v>
      </c>
      <c r="N267" s="408"/>
    </row>
    <row r="268" spans="2:14" ht="13.5" thickBot="1">
      <c r="B268" s="113"/>
      <c r="C268" s="108">
        <v>2</v>
      </c>
      <c r="D268" s="108" t="s">
        <v>25</v>
      </c>
      <c r="E268" s="108"/>
      <c r="F268" s="108"/>
      <c r="G268" s="108"/>
      <c r="H268" s="108"/>
      <c r="I268" s="108"/>
      <c r="J268" s="108"/>
      <c r="K268" s="108"/>
      <c r="L268" s="108"/>
      <c r="M268" s="399">
        <f>'YEAR 4'!S123</f>
        <v>3030</v>
      </c>
      <c r="N268" s="411"/>
    </row>
    <row r="269" spans="2:14" ht="12.75">
      <c r="B269" s="111" t="s">
        <v>92</v>
      </c>
      <c r="C269" s="112" t="s">
        <v>186</v>
      </c>
      <c r="D269" s="112"/>
      <c r="E269" s="112"/>
      <c r="F269" s="112"/>
      <c r="G269" s="112"/>
      <c r="H269" s="112"/>
      <c r="I269" s="112"/>
      <c r="J269" s="112"/>
      <c r="K269" s="112"/>
      <c r="L269" s="112"/>
      <c r="M269" s="195"/>
      <c r="N269" s="282"/>
    </row>
    <row r="270" spans="2:14" ht="12.75">
      <c r="B270" s="111"/>
      <c r="C270" s="112">
        <v>1</v>
      </c>
      <c r="D270" s="112" t="s">
        <v>26</v>
      </c>
      <c r="E270" s="112"/>
      <c r="F270" s="112"/>
      <c r="G270" s="112"/>
      <c r="H270" s="112"/>
      <c r="I270" s="112"/>
      <c r="J270" s="112"/>
      <c r="K270" s="112"/>
      <c r="L270" s="112"/>
      <c r="M270" s="407">
        <f>'YEAR 4'!S132</f>
        <v>12734.496</v>
      </c>
      <c r="N270" s="408"/>
    </row>
    <row r="271" spans="2:14" ht="12.75">
      <c r="B271" s="111"/>
      <c r="C271" s="112">
        <v>2</v>
      </c>
      <c r="D271" s="112" t="s">
        <v>2</v>
      </c>
      <c r="E271" s="112"/>
      <c r="F271" s="112"/>
      <c r="G271" s="112"/>
      <c r="H271" s="112"/>
      <c r="I271" s="112"/>
      <c r="J271" s="112"/>
      <c r="K271" s="112"/>
      <c r="L271" s="112"/>
      <c r="M271" s="407">
        <f>'YEAR 4'!S134</f>
        <v>0</v>
      </c>
      <c r="N271" s="408"/>
    </row>
    <row r="272" spans="2:14" ht="12.75">
      <c r="B272" s="111"/>
      <c r="C272" s="112">
        <v>3</v>
      </c>
      <c r="D272" s="112" t="s">
        <v>27</v>
      </c>
      <c r="E272" s="112"/>
      <c r="F272" s="112"/>
      <c r="G272" s="112"/>
      <c r="H272" s="112"/>
      <c r="I272" s="112"/>
      <c r="J272" s="112"/>
      <c r="K272" s="112"/>
      <c r="L272" s="112"/>
      <c r="M272" s="407">
        <f>'YEAR 4'!S136</f>
        <v>0</v>
      </c>
      <c r="N272" s="408"/>
    </row>
    <row r="273" spans="2:14" ht="13.5" thickBot="1">
      <c r="B273" s="113"/>
      <c r="C273" s="108">
        <v>4</v>
      </c>
      <c r="D273" s="108" t="s">
        <v>3</v>
      </c>
      <c r="E273" s="108"/>
      <c r="F273" s="108"/>
      <c r="G273" s="108"/>
      <c r="H273" s="108"/>
      <c r="I273" s="108"/>
      <c r="J273" s="108"/>
      <c r="K273" s="108"/>
      <c r="L273" s="108"/>
      <c r="M273" s="399">
        <f>'YEAR 4'!S138</f>
        <v>0</v>
      </c>
      <c r="N273" s="411"/>
    </row>
    <row r="274" spans="2:14" ht="12.75">
      <c r="B274" s="111" t="s">
        <v>93</v>
      </c>
      <c r="C274" s="112" t="s">
        <v>94</v>
      </c>
      <c r="D274" s="112"/>
      <c r="E274" s="112"/>
      <c r="F274" s="112"/>
      <c r="G274" s="112"/>
      <c r="H274" s="112"/>
      <c r="I274" s="112"/>
      <c r="J274" s="112"/>
      <c r="K274" s="112"/>
      <c r="L274" s="112"/>
      <c r="M274" s="195"/>
      <c r="N274" s="283"/>
    </row>
    <row r="275" spans="2:14" ht="12.75">
      <c r="B275" s="111"/>
      <c r="C275" s="112">
        <v>1</v>
      </c>
      <c r="D275" s="112" t="s">
        <v>28</v>
      </c>
      <c r="E275" s="112"/>
      <c r="F275" s="112"/>
      <c r="G275" s="112"/>
      <c r="H275" s="112"/>
      <c r="I275" s="112"/>
      <c r="J275" s="112"/>
      <c r="K275" s="112"/>
      <c r="L275" s="112"/>
      <c r="M275" s="407">
        <f>'YEAR 4'!S147</f>
        <v>5306.04</v>
      </c>
      <c r="N275" s="408"/>
    </row>
    <row r="276" spans="2:14" ht="12.75">
      <c r="B276" s="111"/>
      <c r="C276" s="112">
        <v>2</v>
      </c>
      <c r="D276" s="112" t="s">
        <v>29</v>
      </c>
      <c r="E276" s="112"/>
      <c r="F276" s="112"/>
      <c r="G276" s="112"/>
      <c r="H276" s="112"/>
      <c r="I276" s="112"/>
      <c r="J276" s="112"/>
      <c r="K276" s="112"/>
      <c r="L276" s="112"/>
      <c r="M276" s="407">
        <f>'YEAR 4'!S149</f>
        <v>4161.6</v>
      </c>
      <c r="N276" s="408"/>
    </row>
    <row r="277" spans="2:14" ht="12.75">
      <c r="B277" s="111"/>
      <c r="C277" s="112">
        <v>3</v>
      </c>
      <c r="D277" s="112" t="s">
        <v>30</v>
      </c>
      <c r="E277" s="112"/>
      <c r="F277" s="112"/>
      <c r="G277" s="112"/>
      <c r="H277" s="112"/>
      <c r="I277" s="112"/>
      <c r="J277" s="112"/>
      <c r="K277" s="112"/>
      <c r="L277" s="112"/>
      <c r="M277" s="407">
        <f>'YEAR 4'!S151</f>
        <v>0</v>
      </c>
      <c r="N277" s="408"/>
    </row>
    <row r="278" spans="2:14" ht="12.75">
      <c r="B278" s="111"/>
      <c r="C278" s="112">
        <v>4</v>
      </c>
      <c r="D278" s="112" t="s">
        <v>31</v>
      </c>
      <c r="E278" s="112"/>
      <c r="F278" s="112"/>
      <c r="G278" s="112"/>
      <c r="H278" s="112"/>
      <c r="I278" s="112"/>
      <c r="J278" s="112"/>
      <c r="K278" s="112"/>
      <c r="L278" s="112"/>
      <c r="M278" s="407">
        <f>'YEAR 4'!S153</f>
        <v>0</v>
      </c>
      <c r="N278" s="408"/>
    </row>
    <row r="279" spans="2:14" ht="12.75">
      <c r="B279" s="111"/>
      <c r="C279" s="112">
        <v>5</v>
      </c>
      <c r="D279" s="112" t="s">
        <v>34</v>
      </c>
      <c r="E279" s="112"/>
      <c r="F279" s="112"/>
      <c r="G279" s="112"/>
      <c r="H279" s="112"/>
      <c r="I279" s="112"/>
      <c r="J279" s="112"/>
      <c r="K279" s="112"/>
      <c r="L279" s="112"/>
      <c r="M279" s="407">
        <f>'YEAR 4'!S155</f>
        <v>19897.92</v>
      </c>
      <c r="N279" s="408"/>
    </row>
    <row r="280" spans="2:14" ht="12.75">
      <c r="B280" s="111"/>
      <c r="C280" s="112">
        <v>6</v>
      </c>
      <c r="D280" s="112" t="s">
        <v>95</v>
      </c>
      <c r="E280" s="112"/>
      <c r="F280" s="112"/>
      <c r="G280" s="112"/>
      <c r="H280" s="112"/>
      <c r="I280" s="112"/>
      <c r="J280" s="112"/>
      <c r="K280" s="112"/>
      <c r="L280" s="112"/>
      <c r="M280" s="407">
        <f>'YEAR 4'!S157</f>
        <v>273791.664</v>
      </c>
      <c r="N280" s="408"/>
    </row>
    <row r="281" spans="2:14" ht="12.75">
      <c r="B281" s="111"/>
      <c r="C281" s="112">
        <v>7</v>
      </c>
      <c r="D281" s="112" t="s">
        <v>3</v>
      </c>
      <c r="E281" s="112"/>
      <c r="F281" s="112"/>
      <c r="G281" s="112"/>
      <c r="H281" s="112"/>
      <c r="I281" s="112"/>
      <c r="J281" s="112"/>
      <c r="K281" s="112"/>
      <c r="L281" s="112"/>
      <c r="M281" s="407">
        <f>'YEAR 4'!S159</f>
        <v>31836.24</v>
      </c>
      <c r="N281" s="408"/>
    </row>
    <row r="282" spans="2:14" ht="13.5" thickBot="1">
      <c r="B282" s="113"/>
      <c r="C282" s="139" t="s">
        <v>96</v>
      </c>
      <c r="D282" s="108"/>
      <c r="E282" s="108"/>
      <c r="F282" s="108"/>
      <c r="G282" s="108"/>
      <c r="H282" s="108"/>
      <c r="I282" s="108"/>
      <c r="J282" s="108"/>
      <c r="K282" s="108"/>
      <c r="L282" s="138"/>
      <c r="M282" s="407">
        <f>'YEAR 4'!S160</f>
        <v>334993.464</v>
      </c>
      <c r="N282" s="408"/>
    </row>
    <row r="283" spans="2:14" ht="13.5" thickBot="1">
      <c r="B283" s="113" t="s">
        <v>97</v>
      </c>
      <c r="C283" s="139" t="s">
        <v>98</v>
      </c>
      <c r="D283" s="108"/>
      <c r="E283" s="108"/>
      <c r="F283" s="108"/>
      <c r="G283" s="108"/>
      <c r="H283" s="108"/>
      <c r="I283" s="108"/>
      <c r="J283" s="108"/>
      <c r="K283" s="108"/>
      <c r="L283" s="108"/>
      <c r="M283" s="409">
        <f>'YEAR 4'!S161</f>
        <v>562369.37812576</v>
      </c>
      <c r="N283" s="410"/>
    </row>
    <row r="284" spans="2:14" ht="13.5" thickBot="1">
      <c r="B284" s="121" t="s">
        <v>99</v>
      </c>
      <c r="C284" s="140" t="s">
        <v>100</v>
      </c>
      <c r="D284" s="122"/>
      <c r="E284" s="122"/>
      <c r="F284" s="141"/>
      <c r="G284" s="122"/>
      <c r="H284" s="142"/>
      <c r="I284" s="143"/>
      <c r="J284" s="142"/>
      <c r="K284" s="143"/>
      <c r="L284" s="122"/>
      <c r="M284" s="397">
        <f>'YEAR 4'!S174</f>
        <v>133091.55502539524</v>
      </c>
      <c r="N284" s="398"/>
    </row>
    <row r="285" spans="2:14" ht="13.5" thickBot="1">
      <c r="B285" s="113" t="s">
        <v>101</v>
      </c>
      <c r="C285" s="139" t="s">
        <v>181</v>
      </c>
      <c r="D285" s="108"/>
      <c r="E285" s="108"/>
      <c r="F285" s="108"/>
      <c r="G285" s="108"/>
      <c r="H285" s="108"/>
      <c r="I285" s="108"/>
      <c r="J285" s="108"/>
      <c r="K285" s="108"/>
      <c r="L285" s="108"/>
      <c r="M285" s="397">
        <f>'YEAR 4'!S175</f>
        <v>695460.9331511552</v>
      </c>
      <c r="N285" s="398"/>
    </row>
    <row r="286" spans="2:14" ht="12.75">
      <c r="B286" s="111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202"/>
      <c r="N286" s="125"/>
    </row>
    <row r="287" spans="2:14" ht="13.5" thickBot="1">
      <c r="B287" s="113" t="s">
        <v>103</v>
      </c>
      <c r="C287" s="108" t="s">
        <v>138</v>
      </c>
      <c r="D287" s="108"/>
      <c r="E287" s="108"/>
      <c r="F287" s="108"/>
      <c r="G287" s="108"/>
      <c r="H287" s="108"/>
      <c r="I287" s="108"/>
      <c r="J287" s="108"/>
      <c r="K287" s="108"/>
      <c r="L287" s="108"/>
      <c r="M287" s="399">
        <f>'YEAR 4'!F180</f>
        <v>0</v>
      </c>
      <c r="N287" s="400"/>
    </row>
    <row r="288" ht="13.5" thickBot="1"/>
    <row r="289" spans="2:14" ht="12.75">
      <c r="B289" s="442" t="s">
        <v>39</v>
      </c>
      <c r="C289" s="443"/>
      <c r="D289" s="443"/>
      <c r="E289" s="443"/>
      <c r="F289" s="443"/>
      <c r="G289" s="443"/>
      <c r="H289" s="443"/>
      <c r="I289" s="443"/>
      <c r="J289" s="443"/>
      <c r="K289" s="443"/>
      <c r="L289" s="443"/>
      <c r="M289" s="443"/>
      <c r="N289" s="439"/>
    </row>
    <row r="290" spans="2:14" ht="13.5" thickBot="1">
      <c r="B290" s="444" t="s">
        <v>178</v>
      </c>
      <c r="C290" s="445"/>
      <c r="D290" s="445"/>
      <c r="E290" s="445"/>
      <c r="F290" s="445"/>
      <c r="G290" s="445"/>
      <c r="H290" s="445"/>
      <c r="I290" s="445"/>
      <c r="J290" s="445"/>
      <c r="K290" s="445"/>
      <c r="L290" s="445"/>
      <c r="M290" s="445"/>
      <c r="N290" s="446"/>
    </row>
    <row r="291" spans="2:14" ht="13.5" thickBot="1">
      <c r="B291" s="103" t="s">
        <v>62</v>
      </c>
      <c r="C291" s="104"/>
      <c r="D291" s="104"/>
      <c r="E291" s="104"/>
      <c r="F291" s="104"/>
      <c r="G291" s="447" t="str">
        <f>'YEAR 5'!H4</f>
        <v>John Doe</v>
      </c>
      <c r="H291" s="448"/>
      <c r="I291" s="448"/>
      <c r="J291" s="448"/>
      <c r="K291" s="448"/>
      <c r="L291" s="449"/>
      <c r="M291" s="450" t="s">
        <v>173</v>
      </c>
      <c r="N291" s="451"/>
    </row>
    <row r="292" spans="2:14" ht="13.5" thickBot="1">
      <c r="B292" s="103" t="s">
        <v>65</v>
      </c>
      <c r="C292" s="104"/>
      <c r="D292" s="104"/>
      <c r="E292" s="429">
        <f>'YEAR 5'!F6</f>
      </c>
      <c r="F292" s="430"/>
      <c r="G292" s="430"/>
      <c r="H292" s="430"/>
      <c r="I292" s="430"/>
      <c r="J292" s="430"/>
      <c r="K292" s="430"/>
      <c r="L292" s="431"/>
      <c r="M292" s="206" t="s">
        <v>64</v>
      </c>
      <c r="N292" s="105"/>
    </row>
    <row r="293" spans="2:14" ht="13.5" thickBot="1">
      <c r="B293" s="107"/>
      <c r="C293" s="108"/>
      <c r="D293" s="108"/>
      <c r="E293" s="432"/>
      <c r="F293" s="433"/>
      <c r="G293" s="433"/>
      <c r="H293" s="433"/>
      <c r="I293" s="433"/>
      <c r="J293" s="433"/>
      <c r="K293" s="433"/>
      <c r="L293" s="434"/>
      <c r="M293" s="207" t="s">
        <v>67</v>
      </c>
      <c r="N293" s="106"/>
    </row>
    <row r="294" spans="2:14" ht="12.75">
      <c r="B294" s="111" t="s">
        <v>68</v>
      </c>
      <c r="C294" s="112" t="s">
        <v>69</v>
      </c>
      <c r="D294" s="112"/>
      <c r="E294" s="112"/>
      <c r="F294" s="112"/>
      <c r="G294" s="112"/>
      <c r="H294" s="112"/>
      <c r="I294" s="112"/>
      <c r="J294" s="435" t="s">
        <v>70</v>
      </c>
      <c r="K294" s="436"/>
      <c r="L294" s="437"/>
      <c r="M294" s="438" t="s">
        <v>71</v>
      </c>
      <c r="N294" s="439"/>
    </row>
    <row r="295" spans="2:14" ht="13.5" thickBot="1">
      <c r="B295" s="113"/>
      <c r="C295" s="114" t="s">
        <v>129</v>
      </c>
      <c r="D295" s="108"/>
      <c r="E295" s="108"/>
      <c r="F295" s="108"/>
      <c r="G295" s="108"/>
      <c r="H295" s="108"/>
      <c r="I295" s="192"/>
      <c r="J295" s="115" t="s">
        <v>72</v>
      </c>
      <c r="K295" s="116" t="s">
        <v>73</v>
      </c>
      <c r="L295" s="117" t="s">
        <v>74</v>
      </c>
      <c r="M295" s="440" t="s">
        <v>168</v>
      </c>
      <c r="N295" s="441"/>
    </row>
    <row r="296" spans="2:14" ht="12.75">
      <c r="B296" s="119"/>
      <c r="C296" s="112">
        <v>1</v>
      </c>
      <c r="D296" s="425" t="str">
        <f>'YEAR 5'!D14</f>
        <v>John Doe</v>
      </c>
      <c r="E296" s="426"/>
      <c r="F296" s="426"/>
      <c r="G296" s="426"/>
      <c r="H296" s="427" t="str">
        <f>'YEAR 5'!H14</f>
        <v>Principal Investigator</v>
      </c>
      <c r="I296" s="428"/>
      <c r="J296" s="256">
        <f>'YEAR 5'!M14</f>
        <v>0</v>
      </c>
      <c r="K296" s="256">
        <f>'YEAR 5'!O14</f>
        <v>0</v>
      </c>
      <c r="L296" s="256">
        <f>'YEAR 5'!Q14</f>
        <v>2</v>
      </c>
      <c r="M296" s="412">
        <f>'YEAR 5'!S14</f>
        <v>20654.970477119998</v>
      </c>
      <c r="N296" s="413"/>
    </row>
    <row r="297" spans="2:14" ht="12.75">
      <c r="B297" s="111"/>
      <c r="C297" s="112">
        <v>2</v>
      </c>
      <c r="D297" s="424" t="str">
        <f>'YEAR 5'!D16</f>
        <v>James Brown</v>
      </c>
      <c r="E297" s="328"/>
      <c r="F297" s="328"/>
      <c r="G297" s="328"/>
      <c r="H297" s="421" t="str">
        <f>'YEAR 5'!H16</f>
        <v>Co-Principle Investigator</v>
      </c>
      <c r="I297" s="422"/>
      <c r="J297" s="256">
        <f>'YEAR 5'!M16</f>
        <v>0</v>
      </c>
      <c r="K297" s="256">
        <f>'YEAR 5'!O16</f>
        <v>0</v>
      </c>
      <c r="L297" s="256">
        <f>'YEAR 5'!Q16</f>
        <v>1</v>
      </c>
      <c r="M297" s="412">
        <f>'YEAR 5'!S16</f>
        <v>10932.564816</v>
      </c>
      <c r="N297" s="413"/>
    </row>
    <row r="298" spans="2:14" ht="12.75">
      <c r="B298" s="111"/>
      <c r="C298" s="112">
        <v>3</v>
      </c>
      <c r="D298" s="424" t="str">
        <f>'YEAR 5'!D18</f>
        <v>Linda Stone</v>
      </c>
      <c r="E298" s="328"/>
      <c r="F298" s="328"/>
      <c r="G298" s="328"/>
      <c r="H298" s="421" t="str">
        <f>'YEAR 5'!H18</f>
        <v>C0_Principle Investigator</v>
      </c>
      <c r="I298" s="422"/>
      <c r="J298" s="256">
        <f>'YEAR 5'!M18</f>
        <v>0</v>
      </c>
      <c r="K298" s="256">
        <f>'YEAR 5'!O18</f>
        <v>0</v>
      </c>
      <c r="L298" s="256">
        <f>'YEAR 5'!Q18</f>
        <v>1</v>
      </c>
      <c r="M298" s="412">
        <f>'YEAR 5'!S18</f>
        <v>12447.96984</v>
      </c>
      <c r="N298" s="413"/>
    </row>
    <row r="299" spans="2:14" ht="12.75">
      <c r="B299" s="111"/>
      <c r="C299" s="112">
        <v>4</v>
      </c>
      <c r="D299" s="424" t="str">
        <f>'YEAR 5'!D20</f>
        <v>Sherry Carter</v>
      </c>
      <c r="E299" s="328"/>
      <c r="F299" s="328"/>
      <c r="G299" s="328"/>
      <c r="H299" s="421" t="str">
        <f>'YEAR 5'!H20</f>
        <v>Key Investigator</v>
      </c>
      <c r="I299" s="422"/>
      <c r="J299" s="256">
        <f>'YEAR 5'!M20</f>
        <v>0</v>
      </c>
      <c r="K299" s="256">
        <f>'YEAR 5'!O20</f>
        <v>0</v>
      </c>
      <c r="L299" s="256">
        <f>'YEAR 5'!Q20</f>
        <v>0.5</v>
      </c>
      <c r="M299" s="412">
        <f>'YEAR 5'!S20</f>
        <v>4683.1427402399995</v>
      </c>
      <c r="N299" s="413"/>
    </row>
    <row r="300" spans="2:14" ht="12.75">
      <c r="B300" s="111"/>
      <c r="C300" s="112">
        <v>5</v>
      </c>
      <c r="D300" s="424" t="str">
        <f>'YEAR 5'!D22</f>
        <v>Jacob Allen</v>
      </c>
      <c r="E300" s="328"/>
      <c r="F300" s="328"/>
      <c r="G300" s="328"/>
      <c r="H300" s="421" t="str">
        <f>'YEAR 5'!H22</f>
        <v>Key Investigator</v>
      </c>
      <c r="I300" s="422"/>
      <c r="J300" s="256">
        <f>'YEAR 5'!M22</f>
        <v>0</v>
      </c>
      <c r="K300" s="256">
        <f>'YEAR 5'!O22</f>
        <v>0</v>
      </c>
      <c r="L300" s="256">
        <f>'YEAR 5'!Q22</f>
        <v>0.5</v>
      </c>
      <c r="M300" s="412">
        <f>'YEAR 5'!S22</f>
        <v>5276.85678</v>
      </c>
      <c r="N300" s="413"/>
    </row>
    <row r="301" spans="2:14" ht="12.75">
      <c r="B301" s="111"/>
      <c r="C301" s="112">
        <v>6</v>
      </c>
      <c r="D301" s="424">
        <f>'YEAR 5'!D24</f>
      </c>
      <c r="E301" s="328"/>
      <c r="F301" s="328"/>
      <c r="G301" s="328"/>
      <c r="H301" s="421">
        <f>'YEAR 5'!H24</f>
      </c>
      <c r="I301" s="422"/>
      <c r="J301" s="256">
        <f>'YEAR 5'!M24</f>
        <v>0</v>
      </c>
      <c r="K301" s="256">
        <f>'YEAR 5'!O24</f>
        <v>0</v>
      </c>
      <c r="L301" s="256">
        <f>'YEAR 5'!Q24</f>
        <v>0</v>
      </c>
      <c r="M301" s="412">
        <f>'YEAR 5'!S24</f>
        <v>0</v>
      </c>
      <c r="N301" s="413"/>
    </row>
    <row r="302" spans="2:14" ht="12.75">
      <c r="B302" s="111"/>
      <c r="C302" s="112">
        <v>7</v>
      </c>
      <c r="D302" s="424">
        <f>'YEAR 5'!D26</f>
      </c>
      <c r="E302" s="328"/>
      <c r="F302" s="328"/>
      <c r="G302" s="328"/>
      <c r="H302" s="421">
        <f>'YEAR 5'!H26</f>
      </c>
      <c r="I302" s="422"/>
      <c r="J302" s="256">
        <f>'YEAR 5'!M26</f>
        <v>0</v>
      </c>
      <c r="K302" s="256">
        <f>'YEAR 5'!O26</f>
        <v>0</v>
      </c>
      <c r="L302" s="256">
        <f>'YEAR 5'!Q26</f>
        <v>0</v>
      </c>
      <c r="M302" s="412">
        <f>'YEAR 5'!S26</f>
        <v>0</v>
      </c>
      <c r="N302" s="413"/>
    </row>
    <row r="303" spans="2:14" ht="12.75">
      <c r="B303" s="111"/>
      <c r="C303" s="112">
        <v>8</v>
      </c>
      <c r="D303" s="424">
        <f>'YEAR 5'!D28</f>
      </c>
      <c r="E303" s="328"/>
      <c r="F303" s="328"/>
      <c r="G303" s="328"/>
      <c r="H303" s="421">
        <f>'YEAR 5'!H28</f>
      </c>
      <c r="I303" s="422"/>
      <c r="J303" s="256">
        <f>'YEAR 5'!M28</f>
        <v>0</v>
      </c>
      <c r="K303" s="256">
        <f>'YEAR 5'!O28</f>
        <v>0</v>
      </c>
      <c r="L303" s="256">
        <f>'YEAR 5'!Q28</f>
        <v>0</v>
      </c>
      <c r="M303" s="412">
        <f>'YEAR 5'!S28</f>
        <v>0</v>
      </c>
      <c r="N303" s="413"/>
    </row>
    <row r="304" spans="2:14" ht="12.75">
      <c r="B304" s="111"/>
      <c r="C304" s="112">
        <v>9</v>
      </c>
      <c r="D304" s="420">
        <f>'YEAR 5'!D30</f>
      </c>
      <c r="E304" s="328"/>
      <c r="F304" s="328"/>
      <c r="G304" s="328"/>
      <c r="H304" s="421">
        <f>'YEAR 5'!H30</f>
      </c>
      <c r="I304" s="422"/>
      <c r="J304" s="256">
        <f>'YEAR 5'!M30</f>
        <v>0</v>
      </c>
      <c r="K304" s="256">
        <f>'YEAR 5'!O30</f>
        <v>0</v>
      </c>
      <c r="L304" s="256">
        <f>'YEAR 5'!Q30</f>
        <v>0</v>
      </c>
      <c r="M304" s="412">
        <f>'YEAR 5'!S30</f>
        <v>0</v>
      </c>
      <c r="N304" s="413"/>
    </row>
    <row r="305" spans="2:14" ht="12.75">
      <c r="B305" s="423">
        <v>10</v>
      </c>
      <c r="C305" s="331"/>
      <c r="D305" s="424" t="s">
        <v>131</v>
      </c>
      <c r="E305" s="328"/>
      <c r="F305" s="328"/>
      <c r="G305" s="198">
        <f>'YEAR 5'!D32</f>
        <v>0</v>
      </c>
      <c r="H305" s="421"/>
      <c r="I305" s="422"/>
      <c r="J305" s="195"/>
      <c r="K305" s="197"/>
      <c r="L305" s="196"/>
      <c r="M305" s="412">
        <f>'YEAR 5'!S32</f>
        <v>0</v>
      </c>
      <c r="N305" s="413"/>
    </row>
    <row r="306" spans="2:14" ht="13.5" thickBot="1">
      <c r="B306" s="113"/>
      <c r="C306" s="112"/>
      <c r="D306" s="147">
        <f>'YEAR 5'!C68</f>
        <v>5</v>
      </c>
      <c r="E306" s="130" t="s">
        <v>184</v>
      </c>
      <c r="F306" s="112"/>
      <c r="G306" s="112"/>
      <c r="H306" s="3">
        <f>'YEAR 5'!D32</f>
        <v>0</v>
      </c>
      <c r="I306" s="136"/>
      <c r="J306" s="256">
        <f>'YEAR 5'!M33</f>
        <v>0</v>
      </c>
      <c r="K306" s="256">
        <f>'YEAR 5'!O33</f>
        <v>0</v>
      </c>
      <c r="L306" s="256">
        <f>'YEAR 5'!Q33</f>
        <v>5</v>
      </c>
      <c r="M306" s="412">
        <f>'YEAR 5'!S33</f>
        <v>53995.504653359996</v>
      </c>
      <c r="N306" s="413"/>
    </row>
    <row r="307" spans="2:14" ht="13.5" thickBot="1">
      <c r="B307" s="121" t="s">
        <v>78</v>
      </c>
      <c r="C307" s="122" t="s">
        <v>79</v>
      </c>
      <c r="D307" s="122"/>
      <c r="E307" s="122"/>
      <c r="F307" s="122"/>
      <c r="G307" s="122"/>
      <c r="H307" s="122"/>
      <c r="I307" s="123"/>
      <c r="J307" s="124"/>
      <c r="K307" s="124"/>
      <c r="L307" s="124"/>
      <c r="M307" s="124"/>
      <c r="N307" s="277"/>
    </row>
    <row r="308" spans="2:14" ht="13.5" thickBot="1">
      <c r="B308" s="119"/>
      <c r="C308" s="112">
        <v>1</v>
      </c>
      <c r="D308" s="147">
        <f>'YEAR 5'!C70</f>
        <v>0</v>
      </c>
      <c r="E308" s="126" t="s">
        <v>5</v>
      </c>
      <c r="F308" s="127"/>
      <c r="G308" s="127"/>
      <c r="H308" s="127"/>
      <c r="I308" s="127"/>
      <c r="J308" s="145">
        <f>'YEAR 5'!M41</f>
        <v>12</v>
      </c>
      <c r="K308" s="145">
        <f>'YEAR 5'!O41</f>
        <v>0</v>
      </c>
      <c r="L308" s="145">
        <f>'YEAR 5'!Q41</f>
        <v>0</v>
      </c>
      <c r="M308" s="412">
        <f>'YEAR 5'!S41</f>
        <v>49521.27132</v>
      </c>
      <c r="N308" s="413"/>
    </row>
    <row r="309" spans="2:14" ht="13.5" thickBot="1">
      <c r="B309" s="111"/>
      <c r="C309" s="112">
        <v>2</v>
      </c>
      <c r="D309" s="147">
        <f>'YEAR 5'!C72</f>
        <v>0</v>
      </c>
      <c r="E309" s="128" t="s">
        <v>80</v>
      </c>
      <c r="F309" s="120"/>
      <c r="G309" s="120"/>
      <c r="H309" s="120"/>
      <c r="I309" s="120"/>
      <c r="J309" s="145">
        <f>'YEAR 5'!M43</f>
        <v>0</v>
      </c>
      <c r="K309" s="145">
        <f>'YEAR 5'!O43</f>
        <v>0</v>
      </c>
      <c r="L309" s="145">
        <f>'YEAR 5'!Q43</f>
        <v>0</v>
      </c>
      <c r="M309" s="412">
        <f>'YEAR 5'!S43</f>
        <v>0</v>
      </c>
      <c r="N309" s="413"/>
    </row>
    <row r="310" spans="2:14" ht="13.5" thickBot="1">
      <c r="B310" s="111"/>
      <c r="C310" s="112">
        <v>3</v>
      </c>
      <c r="D310" s="147">
        <f>'YEAR 5'!C74</f>
        <v>0</v>
      </c>
      <c r="E310" s="157" t="s">
        <v>81</v>
      </c>
      <c r="F310" s="156"/>
      <c r="G310" s="156"/>
      <c r="H310" s="156"/>
      <c r="I310" s="156"/>
      <c r="J310" s="145">
        <f>'YEAR 5'!M45</f>
        <v>0</v>
      </c>
      <c r="K310" s="145">
        <f>'YEAR 5'!O45</f>
        <v>0</v>
      </c>
      <c r="L310" s="145">
        <f>'YEAR 5'!Q45</f>
        <v>0</v>
      </c>
      <c r="M310" s="412">
        <f>'YEAR 5'!S45</f>
        <v>0</v>
      </c>
      <c r="N310" s="413"/>
    </row>
    <row r="311" spans="2:14" ht="13.5" thickBot="1">
      <c r="B311" s="111"/>
      <c r="C311" s="112">
        <v>4</v>
      </c>
      <c r="D311" s="147">
        <f>'YEAR 5'!C76</f>
        <v>2</v>
      </c>
      <c r="E311" s="416" t="s">
        <v>6</v>
      </c>
      <c r="F311" s="354"/>
      <c r="G311" s="354"/>
      <c r="H311" s="354"/>
      <c r="I311" s="354"/>
      <c r="J311" s="354"/>
      <c r="K311" s="354"/>
      <c r="L311" s="417"/>
      <c r="M311" s="412">
        <f>'YEAR 5'!S49</f>
        <v>55204.04016</v>
      </c>
      <c r="N311" s="413"/>
    </row>
    <row r="312" spans="2:14" ht="13.5" thickBot="1">
      <c r="B312" s="111"/>
      <c r="C312" s="112">
        <v>5</v>
      </c>
      <c r="D312" s="147">
        <f>'YEAR 5'!C78</f>
        <v>2</v>
      </c>
      <c r="E312" s="129" t="s">
        <v>82</v>
      </c>
      <c r="F312" s="95"/>
      <c r="G312" s="95"/>
      <c r="H312" s="95"/>
      <c r="I312" s="95"/>
      <c r="J312" s="95"/>
      <c r="K312" s="95"/>
      <c r="L312" s="149"/>
      <c r="M312" s="412">
        <f>'YEAR 5'!S51</f>
        <v>6927.565824</v>
      </c>
      <c r="N312" s="413"/>
    </row>
    <row r="313" spans="2:14" ht="13.5" thickBot="1">
      <c r="B313" s="111"/>
      <c r="C313" s="112">
        <v>6</v>
      </c>
      <c r="D313" s="147">
        <f>'YEAR 5'!C80</f>
        <v>0</v>
      </c>
      <c r="E313" s="416" t="s">
        <v>83</v>
      </c>
      <c r="F313" s="354"/>
      <c r="G313" s="354"/>
      <c r="H313" s="354"/>
      <c r="I313" s="354"/>
      <c r="J313" s="354"/>
      <c r="K313" s="354"/>
      <c r="L313" s="417"/>
      <c r="M313" s="412">
        <f>'YEAR 5'!S53</f>
        <v>0</v>
      </c>
      <c r="N313" s="413"/>
    </row>
    <row r="314" spans="2:14" ht="13.5" thickBot="1">
      <c r="B314" s="111"/>
      <c r="C314" s="112">
        <v>7</v>
      </c>
      <c r="D314" s="147">
        <f>'YEAR 5'!C82</f>
        <v>0</v>
      </c>
      <c r="E314" s="416" t="s">
        <v>84</v>
      </c>
      <c r="F314" s="354"/>
      <c r="G314" s="354"/>
      <c r="H314" s="354"/>
      <c r="I314" s="354"/>
      <c r="J314" s="354"/>
      <c r="K314" s="354"/>
      <c r="L314" s="417"/>
      <c r="M314" s="412">
        <f>'YEAR 5'!S55</f>
        <v>0</v>
      </c>
      <c r="N314" s="413"/>
    </row>
    <row r="315" spans="2:14" ht="13.5" thickBot="1">
      <c r="B315" s="111"/>
      <c r="C315" s="112">
        <v>8</v>
      </c>
      <c r="D315" s="147">
        <f>'YEAR 5'!C84</f>
        <v>0</v>
      </c>
      <c r="E315" s="416" t="s">
        <v>85</v>
      </c>
      <c r="F315" s="354"/>
      <c r="G315" s="354"/>
      <c r="H315" s="354"/>
      <c r="I315" s="354"/>
      <c r="J315" s="354"/>
      <c r="K315" s="354"/>
      <c r="L315" s="417"/>
      <c r="M315" s="412">
        <f>'YEAR 5'!S57</f>
        <v>0</v>
      </c>
      <c r="N315" s="413"/>
    </row>
    <row r="316" spans="2:14" ht="13.5" thickBot="1">
      <c r="B316" s="111"/>
      <c r="C316" s="112">
        <v>9</v>
      </c>
      <c r="D316" s="147">
        <f>'YEAR 5'!C86</f>
        <v>0</v>
      </c>
      <c r="E316" s="129" t="s">
        <v>23</v>
      </c>
      <c r="F316" s="95"/>
      <c r="G316" s="95"/>
      <c r="H316" s="95"/>
      <c r="I316" s="95"/>
      <c r="J316" s="95"/>
      <c r="K316" s="95"/>
      <c r="L316" s="149"/>
      <c r="M316" s="412">
        <f>'YEAR 5'!S59</f>
        <v>0</v>
      </c>
      <c r="N316" s="413"/>
    </row>
    <row r="317" spans="2:14" ht="13.5" thickBot="1">
      <c r="B317" s="414">
        <v>10</v>
      </c>
      <c r="C317" s="415"/>
      <c r="D317" s="147">
        <f>'YEAR 5'!C88</f>
        <v>0</v>
      </c>
      <c r="E317" s="416" t="s">
        <v>24</v>
      </c>
      <c r="F317" s="354"/>
      <c r="G317" s="354"/>
      <c r="H317" s="354"/>
      <c r="I317" s="354"/>
      <c r="J317" s="354"/>
      <c r="K317" s="354"/>
      <c r="L317" s="417"/>
      <c r="M317" s="412">
        <f>'YEAR 5'!S61</f>
        <v>0</v>
      </c>
      <c r="N317" s="413"/>
    </row>
    <row r="318" spans="2:14" ht="13.5" thickBot="1">
      <c r="B318" s="113"/>
      <c r="C318" s="130" t="s">
        <v>180</v>
      </c>
      <c r="D318" s="112"/>
      <c r="E318" s="108"/>
      <c r="F318" s="108"/>
      <c r="G318" s="108"/>
      <c r="H318" s="108"/>
      <c r="I318" s="108"/>
      <c r="J318" s="108"/>
      <c r="K318" s="108"/>
      <c r="L318" s="138"/>
      <c r="M318" s="399">
        <f>'YEAR 5'!S62</f>
        <v>111652.87730400001</v>
      </c>
      <c r="N318" s="411"/>
    </row>
    <row r="319" spans="2:14" ht="12.75">
      <c r="B319" s="119" t="s">
        <v>86</v>
      </c>
      <c r="C319" s="104"/>
      <c r="D319" s="104"/>
      <c r="E319" s="104"/>
      <c r="F319" s="104"/>
      <c r="G319" s="104"/>
      <c r="H319" s="104"/>
      <c r="I319" s="104"/>
      <c r="J319" s="104"/>
      <c r="K319" s="104"/>
      <c r="L319" s="131"/>
      <c r="M319" s="407">
        <f>'YEAR 5'!S89</f>
        <v>37058.9267809152</v>
      </c>
      <c r="N319" s="408"/>
    </row>
    <row r="320" spans="2:14" ht="13.5" thickBot="1">
      <c r="B320" s="132"/>
      <c r="C320" s="133" t="s">
        <v>87</v>
      </c>
      <c r="D320" s="134"/>
      <c r="E320" s="134"/>
      <c r="F320" s="134"/>
      <c r="G320" s="134"/>
      <c r="H320" s="134"/>
      <c r="I320" s="134"/>
      <c r="J320" s="134"/>
      <c r="K320" s="134"/>
      <c r="L320" s="135"/>
      <c r="M320" s="399">
        <f>'YEAR 5'!S90</f>
        <v>202707.30873827523</v>
      </c>
      <c r="N320" s="411"/>
    </row>
    <row r="321" spans="2:14" ht="12.75">
      <c r="B321" s="111" t="s">
        <v>88</v>
      </c>
      <c r="C321" s="130" t="s">
        <v>89</v>
      </c>
      <c r="D321" s="112"/>
      <c r="E321" s="112"/>
      <c r="F321" s="112"/>
      <c r="G321" s="112"/>
      <c r="H321" s="112"/>
      <c r="I321" s="112"/>
      <c r="J321" s="112"/>
      <c r="K321" s="112"/>
      <c r="L321" s="136"/>
      <c r="M321" s="418">
        <f>'YEAR 5'!S113</f>
        <v>0</v>
      </c>
      <c r="N321" s="419"/>
    </row>
    <row r="322" spans="2:14" ht="13.5" thickBot="1">
      <c r="B322" s="113"/>
      <c r="C322" s="137"/>
      <c r="D322" s="108"/>
      <c r="E322" s="108"/>
      <c r="F322" s="108" t="s">
        <v>90</v>
      </c>
      <c r="G322" s="108"/>
      <c r="H322" s="108"/>
      <c r="I322" s="108"/>
      <c r="J322" s="108"/>
      <c r="K322" s="108"/>
      <c r="L322" s="138"/>
      <c r="M322" s="403"/>
      <c r="N322" s="404"/>
    </row>
    <row r="323" spans="2:14" ht="12.75">
      <c r="B323" s="111" t="s">
        <v>91</v>
      </c>
      <c r="C323" s="112" t="s">
        <v>2</v>
      </c>
      <c r="D323" s="112"/>
      <c r="E323" s="112"/>
      <c r="F323" s="112"/>
      <c r="G323" s="112"/>
      <c r="H323" s="112"/>
      <c r="I323" s="112"/>
      <c r="J323" s="112"/>
      <c r="K323" s="112"/>
      <c r="L323" s="112"/>
      <c r="M323" s="202"/>
      <c r="N323" s="282"/>
    </row>
    <row r="324" spans="2:14" ht="12.75">
      <c r="B324" s="111"/>
      <c r="C324" s="112">
        <v>1</v>
      </c>
      <c r="D324" s="112" t="s">
        <v>188</v>
      </c>
      <c r="E324" s="112"/>
      <c r="F324" s="112"/>
      <c r="G324" s="112"/>
      <c r="H324" s="112"/>
      <c r="I324" s="112"/>
      <c r="J324" s="112"/>
      <c r="K324" s="112"/>
      <c r="L324" s="112"/>
      <c r="M324" s="407">
        <f>'YEAR 5'!S121</f>
        <v>13007.550125000002</v>
      </c>
      <c r="N324" s="408"/>
    </row>
    <row r="325" spans="2:14" ht="13.5" thickBot="1">
      <c r="B325" s="113"/>
      <c r="C325" s="108">
        <v>2</v>
      </c>
      <c r="D325" s="108" t="s">
        <v>25</v>
      </c>
      <c r="E325" s="108"/>
      <c r="F325" s="108"/>
      <c r="G325" s="108"/>
      <c r="H325" s="108"/>
      <c r="I325" s="108"/>
      <c r="J325" s="108"/>
      <c r="K325" s="108"/>
      <c r="L325" s="108"/>
      <c r="M325" s="399">
        <f>'YEAR 5'!S123</f>
        <v>3060.3</v>
      </c>
      <c r="N325" s="411"/>
    </row>
    <row r="326" spans="2:14" ht="12.75">
      <c r="B326" s="111" t="s">
        <v>92</v>
      </c>
      <c r="C326" s="112" t="s">
        <v>186</v>
      </c>
      <c r="D326" s="112"/>
      <c r="E326" s="112"/>
      <c r="F326" s="112"/>
      <c r="G326" s="112"/>
      <c r="H326" s="112"/>
      <c r="I326" s="112"/>
      <c r="J326" s="112"/>
      <c r="K326" s="112"/>
      <c r="L326" s="112"/>
      <c r="M326" s="195"/>
      <c r="N326" s="282"/>
    </row>
    <row r="327" spans="2:14" ht="12.75">
      <c r="B327" s="111"/>
      <c r="C327" s="112">
        <v>1</v>
      </c>
      <c r="D327" s="112" t="s">
        <v>26</v>
      </c>
      <c r="E327" s="112"/>
      <c r="F327" s="112"/>
      <c r="G327" s="112"/>
      <c r="H327" s="112"/>
      <c r="I327" s="112"/>
      <c r="J327" s="112"/>
      <c r="K327" s="112"/>
      <c r="L327" s="112"/>
      <c r="M327" s="407">
        <f>'YEAR 5'!S132</f>
        <v>12989.18592</v>
      </c>
      <c r="N327" s="408"/>
    </row>
    <row r="328" spans="2:14" ht="12.75">
      <c r="B328" s="111"/>
      <c r="C328" s="112">
        <v>2</v>
      </c>
      <c r="D328" s="112" t="s">
        <v>2</v>
      </c>
      <c r="E328" s="112"/>
      <c r="F328" s="112"/>
      <c r="G328" s="112"/>
      <c r="H328" s="112"/>
      <c r="I328" s="112"/>
      <c r="J328" s="112"/>
      <c r="K328" s="112"/>
      <c r="L328" s="112"/>
      <c r="M328" s="407">
        <f>'YEAR 5'!S134</f>
        <v>0</v>
      </c>
      <c r="N328" s="408"/>
    </row>
    <row r="329" spans="2:14" ht="12.75">
      <c r="B329" s="111"/>
      <c r="C329" s="112">
        <v>3</v>
      </c>
      <c r="D329" s="112" t="s">
        <v>27</v>
      </c>
      <c r="E329" s="112"/>
      <c r="F329" s="112"/>
      <c r="G329" s="112"/>
      <c r="H329" s="112"/>
      <c r="I329" s="112"/>
      <c r="J329" s="112"/>
      <c r="K329" s="112"/>
      <c r="L329" s="112"/>
      <c r="M329" s="407">
        <f>'YEAR 5'!S136</f>
        <v>0</v>
      </c>
      <c r="N329" s="408"/>
    </row>
    <row r="330" spans="2:14" ht="13.5" thickBot="1">
      <c r="B330" s="113"/>
      <c r="C330" s="108">
        <v>4</v>
      </c>
      <c r="D330" s="108" t="s">
        <v>3</v>
      </c>
      <c r="E330" s="108"/>
      <c r="F330" s="108"/>
      <c r="G330" s="108"/>
      <c r="H330" s="108"/>
      <c r="I330" s="108"/>
      <c r="J330" s="108"/>
      <c r="K330" s="108"/>
      <c r="L330" s="108"/>
      <c r="M330" s="399">
        <f>'YEAR 5'!S138</f>
        <v>0</v>
      </c>
      <c r="N330" s="411"/>
    </row>
    <row r="331" spans="2:14" ht="12.75">
      <c r="B331" s="111" t="s">
        <v>93</v>
      </c>
      <c r="C331" s="112" t="s">
        <v>94</v>
      </c>
      <c r="D331" s="112"/>
      <c r="E331" s="112"/>
      <c r="F331" s="112"/>
      <c r="G331" s="112"/>
      <c r="H331" s="112"/>
      <c r="I331" s="112"/>
      <c r="J331" s="112"/>
      <c r="K331" s="112"/>
      <c r="L331" s="112"/>
      <c r="M331" s="195"/>
      <c r="N331" s="283"/>
    </row>
    <row r="332" spans="2:14" ht="12.75">
      <c r="B332" s="111"/>
      <c r="C332" s="112">
        <v>1</v>
      </c>
      <c r="D332" s="112" t="s">
        <v>28</v>
      </c>
      <c r="E332" s="112"/>
      <c r="F332" s="112"/>
      <c r="G332" s="112"/>
      <c r="H332" s="112"/>
      <c r="I332" s="112"/>
      <c r="J332" s="112"/>
      <c r="K332" s="112"/>
      <c r="L332" s="112"/>
      <c r="M332" s="407">
        <f>'YEAR 5'!S147</f>
        <v>5412.1608</v>
      </c>
      <c r="N332" s="408"/>
    </row>
    <row r="333" spans="2:14" ht="12.75">
      <c r="B333" s="111"/>
      <c r="C333" s="112">
        <v>2</v>
      </c>
      <c r="D333" s="112" t="s">
        <v>29</v>
      </c>
      <c r="E333" s="112"/>
      <c r="F333" s="112"/>
      <c r="G333" s="112"/>
      <c r="H333" s="112"/>
      <c r="I333" s="112"/>
      <c r="J333" s="112"/>
      <c r="K333" s="112"/>
      <c r="L333" s="112"/>
      <c r="M333" s="407">
        <f>'YEAR 5'!S149</f>
        <v>4244.832</v>
      </c>
      <c r="N333" s="408"/>
    </row>
    <row r="334" spans="2:14" ht="12.75">
      <c r="B334" s="111"/>
      <c r="C334" s="112">
        <v>3</v>
      </c>
      <c r="D334" s="112" t="s">
        <v>30</v>
      </c>
      <c r="E334" s="112"/>
      <c r="F334" s="112"/>
      <c r="G334" s="112"/>
      <c r="H334" s="112"/>
      <c r="I334" s="112"/>
      <c r="J334" s="112"/>
      <c r="K334" s="112"/>
      <c r="L334" s="112"/>
      <c r="M334" s="407">
        <f>'YEAR 5'!S151</f>
        <v>0</v>
      </c>
      <c r="N334" s="408"/>
    </row>
    <row r="335" spans="2:14" ht="12.75">
      <c r="B335" s="111"/>
      <c r="C335" s="112">
        <v>4</v>
      </c>
      <c r="D335" s="112" t="s">
        <v>31</v>
      </c>
      <c r="E335" s="112"/>
      <c r="F335" s="112"/>
      <c r="G335" s="112"/>
      <c r="H335" s="112"/>
      <c r="I335" s="112"/>
      <c r="J335" s="112"/>
      <c r="K335" s="112"/>
      <c r="L335" s="112"/>
      <c r="M335" s="407">
        <f>'YEAR 5'!S153</f>
        <v>0</v>
      </c>
      <c r="N335" s="408"/>
    </row>
    <row r="336" spans="2:14" ht="12.75">
      <c r="B336" s="111"/>
      <c r="C336" s="112">
        <v>5</v>
      </c>
      <c r="D336" s="112" t="s">
        <v>34</v>
      </c>
      <c r="E336" s="112"/>
      <c r="F336" s="112"/>
      <c r="G336" s="112"/>
      <c r="H336" s="112"/>
      <c r="I336" s="112"/>
      <c r="J336" s="112"/>
      <c r="K336" s="112"/>
      <c r="L336" s="112"/>
      <c r="M336" s="407">
        <f>'YEAR 5'!S155</f>
        <v>22215.878399999998</v>
      </c>
      <c r="N336" s="408"/>
    </row>
    <row r="337" spans="2:14" ht="12.75">
      <c r="B337" s="111"/>
      <c r="C337" s="112">
        <v>6</v>
      </c>
      <c r="D337" s="112" t="s">
        <v>95</v>
      </c>
      <c r="E337" s="112"/>
      <c r="F337" s="112"/>
      <c r="G337" s="112"/>
      <c r="H337" s="112"/>
      <c r="I337" s="112"/>
      <c r="J337" s="112"/>
      <c r="K337" s="112"/>
      <c r="L337" s="112"/>
      <c r="M337" s="407">
        <f>'YEAR 5'!S157</f>
        <v>279267.49728</v>
      </c>
      <c r="N337" s="408"/>
    </row>
    <row r="338" spans="2:14" ht="12.75">
      <c r="B338" s="111"/>
      <c r="C338" s="112">
        <v>7</v>
      </c>
      <c r="D338" s="112" t="s">
        <v>3</v>
      </c>
      <c r="E338" s="112"/>
      <c r="F338" s="112"/>
      <c r="G338" s="112"/>
      <c r="H338" s="112"/>
      <c r="I338" s="112"/>
      <c r="J338" s="112"/>
      <c r="K338" s="112"/>
      <c r="L338" s="112"/>
      <c r="M338" s="407">
        <f>'YEAR 5'!S159</f>
        <v>32472.9648</v>
      </c>
      <c r="N338" s="408"/>
    </row>
    <row r="339" spans="2:14" ht="13.5" thickBot="1">
      <c r="B339" s="113"/>
      <c r="C339" s="139" t="s">
        <v>96</v>
      </c>
      <c r="D339" s="108"/>
      <c r="E339" s="108"/>
      <c r="F339" s="108"/>
      <c r="G339" s="108"/>
      <c r="H339" s="108"/>
      <c r="I339" s="108"/>
      <c r="J339" s="108"/>
      <c r="K339" s="108"/>
      <c r="L339" s="138"/>
      <c r="M339" s="407">
        <f>'YEAR 5'!S160</f>
        <v>343613.33328</v>
      </c>
      <c r="N339" s="408"/>
    </row>
    <row r="340" spans="2:14" ht="13.5" thickBot="1">
      <c r="B340" s="113" t="s">
        <v>97</v>
      </c>
      <c r="C340" s="139" t="s">
        <v>98</v>
      </c>
      <c r="D340" s="108"/>
      <c r="E340" s="108"/>
      <c r="F340" s="108"/>
      <c r="G340" s="108"/>
      <c r="H340" s="108"/>
      <c r="I340" s="108"/>
      <c r="J340" s="108"/>
      <c r="K340" s="108"/>
      <c r="L340" s="108"/>
      <c r="M340" s="409">
        <f>'YEAR 5'!S161</f>
        <v>575377.6780632753</v>
      </c>
      <c r="N340" s="410"/>
    </row>
    <row r="341" spans="2:14" ht="13.5" thickBot="1">
      <c r="B341" s="121" t="s">
        <v>99</v>
      </c>
      <c r="C341" s="140" t="s">
        <v>100</v>
      </c>
      <c r="D341" s="122"/>
      <c r="E341" s="122"/>
      <c r="F341" s="141"/>
      <c r="G341" s="122"/>
      <c r="H341" s="142"/>
      <c r="I341" s="143"/>
      <c r="J341" s="142"/>
      <c r="K341" s="143"/>
      <c r="L341" s="122"/>
      <c r="M341" s="397">
        <f>'YEAR 5'!S174</f>
        <v>135670.66056090314</v>
      </c>
      <c r="N341" s="398"/>
    </row>
    <row r="342" spans="2:14" ht="13.5" thickBot="1">
      <c r="B342" s="113" t="s">
        <v>101</v>
      </c>
      <c r="C342" s="139" t="s">
        <v>181</v>
      </c>
      <c r="D342" s="108"/>
      <c r="E342" s="108"/>
      <c r="F342" s="108"/>
      <c r="G342" s="108"/>
      <c r="H342" s="108"/>
      <c r="I342" s="108"/>
      <c r="J342" s="108"/>
      <c r="K342" s="108"/>
      <c r="L342" s="108"/>
      <c r="M342" s="397">
        <f>'YEAR 5'!S175</f>
        <v>711048.3386241784</v>
      </c>
      <c r="N342" s="398"/>
    </row>
    <row r="343" spans="2:14" ht="12.75">
      <c r="B343" s="111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202"/>
      <c r="N343" s="125"/>
    </row>
    <row r="344" spans="2:14" ht="13.5" thickBot="1">
      <c r="B344" s="113" t="s">
        <v>103</v>
      </c>
      <c r="C344" s="108" t="s">
        <v>138</v>
      </c>
      <c r="D344" s="108"/>
      <c r="E344" s="108"/>
      <c r="F344" s="108"/>
      <c r="G344" s="108"/>
      <c r="H344" s="108"/>
      <c r="I344" s="108"/>
      <c r="J344" s="108"/>
      <c r="K344" s="108"/>
      <c r="L344" s="108"/>
      <c r="M344" s="399">
        <f>'YEAR 5'!F180</f>
        <v>0</v>
      </c>
      <c r="N344" s="400"/>
    </row>
  </sheetData>
  <sheetProtection/>
  <mergeCells count="432">
    <mergeCell ref="D14:G14"/>
    <mergeCell ref="M7:P7"/>
    <mergeCell ref="D15:G15"/>
    <mergeCell ref="B2:R2"/>
    <mergeCell ref="B4:R4"/>
    <mergeCell ref="B5:R5"/>
    <mergeCell ref="G6:L6"/>
    <mergeCell ref="M6:P6"/>
    <mergeCell ref="E7:L8"/>
    <mergeCell ref="D16:G16"/>
    <mergeCell ref="M9:R9"/>
    <mergeCell ref="D11:G11"/>
    <mergeCell ref="H11:I11"/>
    <mergeCell ref="H12:I12"/>
    <mergeCell ref="H14:I14"/>
    <mergeCell ref="D12:G12"/>
    <mergeCell ref="J9:L9"/>
    <mergeCell ref="H13:I13"/>
    <mergeCell ref="D13:G13"/>
    <mergeCell ref="B20:C20"/>
    <mergeCell ref="E26:L26"/>
    <mergeCell ref="H15:I15"/>
    <mergeCell ref="H16:I16"/>
    <mergeCell ref="D20:F20"/>
    <mergeCell ref="H17:I17"/>
    <mergeCell ref="H18:I18"/>
    <mergeCell ref="H19:I19"/>
    <mergeCell ref="H20:I20"/>
    <mergeCell ref="D17:G17"/>
    <mergeCell ref="O36:O37"/>
    <mergeCell ref="R36:R37"/>
    <mergeCell ref="P36:P37"/>
    <mergeCell ref="Q36:Q37"/>
    <mergeCell ref="B32:C32"/>
    <mergeCell ref="E32:L32"/>
    <mergeCell ref="D18:G18"/>
    <mergeCell ref="D19:G19"/>
    <mergeCell ref="M36:M37"/>
    <mergeCell ref="N36:N37"/>
    <mergeCell ref="E28:L28"/>
    <mergeCell ref="E29:L29"/>
    <mergeCell ref="E30:L30"/>
    <mergeCell ref="B146:C146"/>
    <mergeCell ref="E142:L142"/>
    <mergeCell ref="M74:N74"/>
    <mergeCell ref="M75:N75"/>
    <mergeCell ref="M76:N76"/>
    <mergeCell ref="M69:N69"/>
    <mergeCell ref="M70:N70"/>
    <mergeCell ref="M71:N71"/>
    <mergeCell ref="M72:N72"/>
    <mergeCell ref="M77:N77"/>
    <mergeCell ref="D132:G132"/>
    <mergeCell ref="H132:I132"/>
    <mergeCell ref="D133:G133"/>
    <mergeCell ref="H133:I133"/>
    <mergeCell ref="B134:C134"/>
    <mergeCell ref="D134:F134"/>
    <mergeCell ref="H134:I134"/>
    <mergeCell ref="D129:G129"/>
    <mergeCell ref="H129:I129"/>
    <mergeCell ref="D130:G130"/>
    <mergeCell ref="H130:I130"/>
    <mergeCell ref="D131:G131"/>
    <mergeCell ref="H131:I131"/>
    <mergeCell ref="D126:G126"/>
    <mergeCell ref="H126:I126"/>
    <mergeCell ref="D127:G127"/>
    <mergeCell ref="H127:I127"/>
    <mergeCell ref="D128:G128"/>
    <mergeCell ref="H128:I128"/>
    <mergeCell ref="J123:L123"/>
    <mergeCell ref="M123:N123"/>
    <mergeCell ref="D125:G125"/>
    <mergeCell ref="H125:I125"/>
    <mergeCell ref="M124:N124"/>
    <mergeCell ref="M125:N125"/>
    <mergeCell ref="E121:L122"/>
    <mergeCell ref="M96:N96"/>
    <mergeCell ref="M97:N97"/>
    <mergeCell ref="M99:N99"/>
    <mergeCell ref="M100:N100"/>
    <mergeCell ref="M101:N101"/>
    <mergeCell ref="B119:N119"/>
    <mergeCell ref="G120:L120"/>
    <mergeCell ref="M120:N120"/>
    <mergeCell ref="B118:N118"/>
    <mergeCell ref="B89:C89"/>
    <mergeCell ref="M89:N89"/>
    <mergeCell ref="B77:C77"/>
    <mergeCell ref="D77:F77"/>
    <mergeCell ref="H77:I77"/>
    <mergeCell ref="M83:N83"/>
    <mergeCell ref="M84:N84"/>
    <mergeCell ref="M85:N85"/>
    <mergeCell ref="M86:N86"/>
    <mergeCell ref="M87:N87"/>
    <mergeCell ref="M92:N92"/>
    <mergeCell ref="D75:G75"/>
    <mergeCell ref="H75:I75"/>
    <mergeCell ref="D76:G76"/>
    <mergeCell ref="H76:I76"/>
    <mergeCell ref="M80:N80"/>
    <mergeCell ref="M81:N81"/>
    <mergeCell ref="M82:N82"/>
    <mergeCell ref="M88:N88"/>
    <mergeCell ref="M78:N78"/>
    <mergeCell ref="D73:G73"/>
    <mergeCell ref="H73:I73"/>
    <mergeCell ref="D74:G74"/>
    <mergeCell ref="H74:I74"/>
    <mergeCell ref="M90:N90"/>
    <mergeCell ref="M91:N91"/>
    <mergeCell ref="M73:N73"/>
    <mergeCell ref="D70:G70"/>
    <mergeCell ref="H70:I70"/>
    <mergeCell ref="D71:G71"/>
    <mergeCell ref="H71:I71"/>
    <mergeCell ref="D72:G72"/>
    <mergeCell ref="H72:I72"/>
    <mergeCell ref="M66:N66"/>
    <mergeCell ref="D68:G68"/>
    <mergeCell ref="H68:I68"/>
    <mergeCell ref="M67:N67"/>
    <mergeCell ref="M68:N68"/>
    <mergeCell ref="D69:G69"/>
    <mergeCell ref="H69:I69"/>
    <mergeCell ref="M102:N102"/>
    <mergeCell ref="M104:N104"/>
    <mergeCell ref="M105:N105"/>
    <mergeCell ref="M106:N106"/>
    <mergeCell ref="G63:L63"/>
    <mergeCell ref="B61:N61"/>
    <mergeCell ref="B62:N62"/>
    <mergeCell ref="M63:N63"/>
    <mergeCell ref="E64:L65"/>
    <mergeCell ref="J66:L66"/>
    <mergeCell ref="M111:N111"/>
    <mergeCell ref="M112:N112"/>
    <mergeCell ref="M114:N114"/>
    <mergeCell ref="M113:N113"/>
    <mergeCell ref="M107:N107"/>
    <mergeCell ref="M108:N108"/>
    <mergeCell ref="M109:N109"/>
    <mergeCell ref="M110:N110"/>
    <mergeCell ref="M126:N126"/>
    <mergeCell ref="M127:N127"/>
    <mergeCell ref="M128:N128"/>
    <mergeCell ref="M129:N129"/>
    <mergeCell ref="M116:N116"/>
    <mergeCell ref="E83:L83"/>
    <mergeCell ref="E85:L85"/>
    <mergeCell ref="E86:L86"/>
    <mergeCell ref="E87:L87"/>
    <mergeCell ref="E89:L89"/>
    <mergeCell ref="M134:N134"/>
    <mergeCell ref="M135:N135"/>
    <mergeCell ref="M137:N137"/>
    <mergeCell ref="M138:N138"/>
    <mergeCell ref="M130:N130"/>
    <mergeCell ref="M131:N131"/>
    <mergeCell ref="M132:N132"/>
    <mergeCell ref="M133:N133"/>
    <mergeCell ref="M142:N142"/>
    <mergeCell ref="E143:L143"/>
    <mergeCell ref="M143:N143"/>
    <mergeCell ref="E144:L144"/>
    <mergeCell ref="M144:N144"/>
    <mergeCell ref="M139:N139"/>
    <mergeCell ref="E140:L140"/>
    <mergeCell ref="M140:N140"/>
    <mergeCell ref="M141:N141"/>
    <mergeCell ref="M145:N145"/>
    <mergeCell ref="E146:L146"/>
    <mergeCell ref="M146:N146"/>
    <mergeCell ref="M153:N153"/>
    <mergeCell ref="M147:N147"/>
    <mergeCell ref="M148:N148"/>
    <mergeCell ref="M149:N149"/>
    <mergeCell ref="M159:N159"/>
    <mergeCell ref="M161:N161"/>
    <mergeCell ref="M162:N162"/>
    <mergeCell ref="M163:N163"/>
    <mergeCell ref="M154:N154"/>
    <mergeCell ref="M156:N156"/>
    <mergeCell ref="M157:N157"/>
    <mergeCell ref="M158:N158"/>
    <mergeCell ref="M168:N168"/>
    <mergeCell ref="M169:N169"/>
    <mergeCell ref="M170:N170"/>
    <mergeCell ref="M171:N171"/>
    <mergeCell ref="M164:N164"/>
    <mergeCell ref="M165:N165"/>
    <mergeCell ref="M166:N166"/>
    <mergeCell ref="M167:N167"/>
    <mergeCell ref="E178:L179"/>
    <mergeCell ref="J180:L180"/>
    <mergeCell ref="M180:N180"/>
    <mergeCell ref="M181:N181"/>
    <mergeCell ref="M173:N173"/>
    <mergeCell ref="B175:N175"/>
    <mergeCell ref="B176:N176"/>
    <mergeCell ref="G177:L177"/>
    <mergeCell ref="M177:N177"/>
    <mergeCell ref="D182:G182"/>
    <mergeCell ref="H182:I182"/>
    <mergeCell ref="M182:N182"/>
    <mergeCell ref="D183:G183"/>
    <mergeCell ref="H183:I183"/>
    <mergeCell ref="M183:N183"/>
    <mergeCell ref="D184:G184"/>
    <mergeCell ref="H184:I184"/>
    <mergeCell ref="M184:N184"/>
    <mergeCell ref="D185:G185"/>
    <mergeCell ref="H185:I185"/>
    <mergeCell ref="M185:N185"/>
    <mergeCell ref="D186:G186"/>
    <mergeCell ref="H186:I186"/>
    <mergeCell ref="M186:N186"/>
    <mergeCell ref="D187:G187"/>
    <mergeCell ref="H187:I187"/>
    <mergeCell ref="M187:N187"/>
    <mergeCell ref="B191:C191"/>
    <mergeCell ref="D191:F191"/>
    <mergeCell ref="H191:I191"/>
    <mergeCell ref="M191:N191"/>
    <mergeCell ref="D188:G188"/>
    <mergeCell ref="H188:I188"/>
    <mergeCell ref="M188:N188"/>
    <mergeCell ref="D189:G189"/>
    <mergeCell ref="H189:I189"/>
    <mergeCell ref="M189:N189"/>
    <mergeCell ref="M192:N192"/>
    <mergeCell ref="M194:N194"/>
    <mergeCell ref="M195:N195"/>
    <mergeCell ref="M196:N196"/>
    <mergeCell ref="D190:G190"/>
    <mergeCell ref="H190:I190"/>
    <mergeCell ref="M190:N190"/>
    <mergeCell ref="E200:L200"/>
    <mergeCell ref="M200:N200"/>
    <mergeCell ref="E201:L201"/>
    <mergeCell ref="M201:N201"/>
    <mergeCell ref="E197:L197"/>
    <mergeCell ref="M197:N197"/>
    <mergeCell ref="M198:N198"/>
    <mergeCell ref="E199:L199"/>
    <mergeCell ref="M199:N199"/>
    <mergeCell ref="M204:N204"/>
    <mergeCell ref="M205:N205"/>
    <mergeCell ref="M206:N206"/>
    <mergeCell ref="M207:N208"/>
    <mergeCell ref="M202:N202"/>
    <mergeCell ref="B203:C203"/>
    <mergeCell ref="E203:L203"/>
    <mergeCell ref="M203:N203"/>
    <mergeCell ref="M210:N210"/>
    <mergeCell ref="M211:N211"/>
    <mergeCell ref="M213:N213"/>
    <mergeCell ref="M264:N265"/>
    <mergeCell ref="M214:N214"/>
    <mergeCell ref="M215:N215"/>
    <mergeCell ref="M216:N216"/>
    <mergeCell ref="M218:N218"/>
    <mergeCell ref="M219:N219"/>
    <mergeCell ref="M220:N220"/>
    <mergeCell ref="M225:N225"/>
    <mergeCell ref="M226:N226"/>
    <mergeCell ref="M227:N227"/>
    <mergeCell ref="M228:N228"/>
    <mergeCell ref="M221:N221"/>
    <mergeCell ref="M222:N222"/>
    <mergeCell ref="M223:N223"/>
    <mergeCell ref="M224:N224"/>
    <mergeCell ref="E235:L236"/>
    <mergeCell ref="J237:L237"/>
    <mergeCell ref="M237:N237"/>
    <mergeCell ref="M238:N238"/>
    <mergeCell ref="M230:N230"/>
    <mergeCell ref="B232:N232"/>
    <mergeCell ref="B233:N233"/>
    <mergeCell ref="G234:L234"/>
    <mergeCell ref="M234:N234"/>
    <mergeCell ref="D239:G239"/>
    <mergeCell ref="H239:I239"/>
    <mergeCell ref="M239:N239"/>
    <mergeCell ref="D240:G240"/>
    <mergeCell ref="H240:I240"/>
    <mergeCell ref="M240:N240"/>
    <mergeCell ref="D241:G241"/>
    <mergeCell ref="H241:I241"/>
    <mergeCell ref="M241:N241"/>
    <mergeCell ref="D242:G242"/>
    <mergeCell ref="H242:I242"/>
    <mergeCell ref="M242:N242"/>
    <mergeCell ref="D243:G243"/>
    <mergeCell ref="H243:I243"/>
    <mergeCell ref="M243:N243"/>
    <mergeCell ref="D244:G244"/>
    <mergeCell ref="H244:I244"/>
    <mergeCell ref="M244:N244"/>
    <mergeCell ref="B248:C248"/>
    <mergeCell ref="D248:F248"/>
    <mergeCell ref="H248:I248"/>
    <mergeCell ref="M248:N248"/>
    <mergeCell ref="D245:G245"/>
    <mergeCell ref="H245:I245"/>
    <mergeCell ref="M245:N245"/>
    <mergeCell ref="D246:G246"/>
    <mergeCell ref="H246:I246"/>
    <mergeCell ref="M246:N246"/>
    <mergeCell ref="M249:N249"/>
    <mergeCell ref="M251:N251"/>
    <mergeCell ref="M252:N252"/>
    <mergeCell ref="M253:N253"/>
    <mergeCell ref="D247:G247"/>
    <mergeCell ref="H247:I247"/>
    <mergeCell ref="M247:N247"/>
    <mergeCell ref="E257:L257"/>
    <mergeCell ref="M257:N257"/>
    <mergeCell ref="E258:L258"/>
    <mergeCell ref="M258:N258"/>
    <mergeCell ref="E254:L254"/>
    <mergeCell ref="M254:N254"/>
    <mergeCell ref="M255:N255"/>
    <mergeCell ref="E256:L256"/>
    <mergeCell ref="M256:N256"/>
    <mergeCell ref="M271:N271"/>
    <mergeCell ref="M272:N272"/>
    <mergeCell ref="M273:N273"/>
    <mergeCell ref="M259:N259"/>
    <mergeCell ref="B260:C260"/>
    <mergeCell ref="E260:L260"/>
    <mergeCell ref="M260:N260"/>
    <mergeCell ref="M275:N275"/>
    <mergeCell ref="M276:N276"/>
    <mergeCell ref="M277:N277"/>
    <mergeCell ref="M278:N278"/>
    <mergeCell ref="M261:N261"/>
    <mergeCell ref="M262:N262"/>
    <mergeCell ref="M263:N263"/>
    <mergeCell ref="M267:N267"/>
    <mergeCell ref="M268:N268"/>
    <mergeCell ref="M270:N270"/>
    <mergeCell ref="M283:N283"/>
    <mergeCell ref="M284:N284"/>
    <mergeCell ref="M285:N285"/>
    <mergeCell ref="M287:N287"/>
    <mergeCell ref="M279:N279"/>
    <mergeCell ref="M280:N280"/>
    <mergeCell ref="M281:N281"/>
    <mergeCell ref="M282:N282"/>
    <mergeCell ref="E292:L293"/>
    <mergeCell ref="J294:L294"/>
    <mergeCell ref="M294:N294"/>
    <mergeCell ref="M295:N295"/>
    <mergeCell ref="B289:N289"/>
    <mergeCell ref="B290:N290"/>
    <mergeCell ref="G291:L291"/>
    <mergeCell ref="M291:N291"/>
    <mergeCell ref="D296:G296"/>
    <mergeCell ref="H296:I296"/>
    <mergeCell ref="M296:N296"/>
    <mergeCell ref="D297:G297"/>
    <mergeCell ref="H297:I297"/>
    <mergeCell ref="M297:N297"/>
    <mergeCell ref="D298:G298"/>
    <mergeCell ref="H298:I298"/>
    <mergeCell ref="M298:N298"/>
    <mergeCell ref="D299:G299"/>
    <mergeCell ref="H299:I299"/>
    <mergeCell ref="M299:N299"/>
    <mergeCell ref="D300:G300"/>
    <mergeCell ref="H300:I300"/>
    <mergeCell ref="M300:N300"/>
    <mergeCell ref="D301:G301"/>
    <mergeCell ref="H301:I301"/>
    <mergeCell ref="M301:N301"/>
    <mergeCell ref="B305:C305"/>
    <mergeCell ref="D305:F305"/>
    <mergeCell ref="H305:I305"/>
    <mergeCell ref="M305:N305"/>
    <mergeCell ref="D302:G302"/>
    <mergeCell ref="H302:I302"/>
    <mergeCell ref="M302:N302"/>
    <mergeCell ref="D303:G303"/>
    <mergeCell ref="H303:I303"/>
    <mergeCell ref="M303:N303"/>
    <mergeCell ref="M306:N306"/>
    <mergeCell ref="M308:N308"/>
    <mergeCell ref="M309:N309"/>
    <mergeCell ref="M310:N310"/>
    <mergeCell ref="D304:G304"/>
    <mergeCell ref="H304:I304"/>
    <mergeCell ref="M304:N304"/>
    <mergeCell ref="E314:L314"/>
    <mergeCell ref="M314:N314"/>
    <mergeCell ref="E315:L315"/>
    <mergeCell ref="M315:N315"/>
    <mergeCell ref="E311:L311"/>
    <mergeCell ref="M311:N311"/>
    <mergeCell ref="M312:N312"/>
    <mergeCell ref="E313:L313"/>
    <mergeCell ref="M313:N313"/>
    <mergeCell ref="M318:N318"/>
    <mergeCell ref="M319:N319"/>
    <mergeCell ref="M320:N320"/>
    <mergeCell ref="M324:N324"/>
    <mergeCell ref="M316:N316"/>
    <mergeCell ref="B317:C317"/>
    <mergeCell ref="E317:L317"/>
    <mergeCell ref="M317:N317"/>
    <mergeCell ref="M321:N322"/>
    <mergeCell ref="M336:N336"/>
    <mergeCell ref="M328:N328"/>
    <mergeCell ref="M329:N329"/>
    <mergeCell ref="M330:N330"/>
    <mergeCell ref="M332:N332"/>
    <mergeCell ref="M325:N325"/>
    <mergeCell ref="M327:N327"/>
    <mergeCell ref="M334:N334"/>
    <mergeCell ref="M335:N335"/>
    <mergeCell ref="M341:N341"/>
    <mergeCell ref="M342:N342"/>
    <mergeCell ref="M344:N344"/>
    <mergeCell ref="M93:N94"/>
    <mergeCell ref="M150:N151"/>
    <mergeCell ref="M337:N337"/>
    <mergeCell ref="M338:N338"/>
    <mergeCell ref="M339:N339"/>
    <mergeCell ref="M340:N340"/>
    <mergeCell ref="M333:N333"/>
  </mergeCells>
  <printOptions horizontalCentered="1"/>
  <pageMargins left="0.18" right="0.18" top="0.5" bottom="0.5" header="0.25" footer="0.25"/>
  <pageSetup horizontalDpi="600" verticalDpi="600" orientation="portrait" scale="75" r:id="rId2"/>
  <headerFooter alignWithMargins="0">
    <oddHeader>&amp;RPAS Budget Worksheet (Rev 1/15/04)</oddHeader>
    <oddFooter>&amp;R&amp;P</oddFooter>
  </headerFooter>
  <rowBreaks count="5" manualBreakCount="5">
    <brk id="60" max="255" man="1"/>
    <brk id="117" max="255" man="1"/>
    <brk id="174" max="255" man="1"/>
    <brk id="231" max="255" man="1"/>
    <brk id="288" max="255" man="1"/>
  </rowBreaks>
  <colBreaks count="2" manualBreakCount="2">
    <brk id="18" max="65535" man="1"/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plowe</dc:creator>
  <cp:keywords/>
  <dc:description/>
  <cp:lastModifiedBy>support</cp:lastModifiedBy>
  <cp:lastPrinted>2005-02-09T17:32:59Z</cp:lastPrinted>
  <dcterms:created xsi:type="dcterms:W3CDTF">1999-04-02T14:11:48Z</dcterms:created>
  <dcterms:modified xsi:type="dcterms:W3CDTF">2018-07-16T14:44:17Z</dcterms:modified>
  <cp:category/>
  <cp:version/>
  <cp:contentType/>
  <cp:contentStatus/>
</cp:coreProperties>
</file>