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baker\Documents\PA\"/>
    </mc:Choice>
  </mc:AlternateContent>
  <bookViews>
    <workbookView xWindow="0" yWindow="0" windowWidth="28800" windowHeight="14730"/>
  </bookViews>
  <sheets>
    <sheet name="FY2017" sheetId="28" r:id="rId1"/>
  </sheets>
  <definedNames>
    <definedName name="_xlnm.Print_Area" localSheetId="0">'FY2017'!$AZ$1:$BE$111</definedName>
    <definedName name="_xlnm.Print_Titles" localSheetId="0">'FY2017'!$1:$6</definedName>
  </definedNames>
  <calcPr calcId="162913" fullCalcOnLoad="1"/>
</workbook>
</file>

<file path=xl/calcChain.xml><?xml version="1.0" encoding="utf-8"?>
<calcChain xmlns="http://schemas.openxmlformats.org/spreadsheetml/2006/main">
  <c r="Q22" i="28" l="1"/>
  <c r="AL22" i="28"/>
  <c r="Q21" i="28"/>
  <c r="R22" i="28"/>
  <c r="R20" i="28"/>
  <c r="AA20" i="28"/>
  <c r="AB22" i="28"/>
  <c r="AB21" i="28"/>
  <c r="BD100" i="28"/>
  <c r="BC100" i="28"/>
  <c r="AO9" i="28"/>
  <c r="AO10" i="28"/>
  <c r="AO11" i="28"/>
  <c r="AO12" i="28"/>
  <c r="BD12" i="28"/>
  <c r="AO13" i="28"/>
  <c r="AO14" i="28"/>
  <c r="AO15" i="28"/>
  <c r="AO16" i="28"/>
  <c r="BD16" i="28"/>
  <c r="BK16" i="28"/>
  <c r="AN9" i="28"/>
  <c r="AN10" i="28"/>
  <c r="BC10" i="28"/>
  <c r="BJ10" i="28"/>
  <c r="AN13" i="28"/>
  <c r="BC13" i="28"/>
  <c r="BJ13" i="28"/>
  <c r="AN14" i="28"/>
  <c r="BC14" i="28"/>
  <c r="BJ14" i="28"/>
  <c r="AN15" i="28"/>
  <c r="BC15" i="28"/>
  <c r="BJ15" i="28"/>
  <c r="AN16" i="28"/>
  <c r="BC16" i="28"/>
  <c r="BJ16" i="28"/>
  <c r="AM9" i="28"/>
  <c r="AM10" i="28"/>
  <c r="AM13" i="28"/>
  <c r="BB13" i="28"/>
  <c r="BI13" i="28"/>
  <c r="BM13" i="28"/>
  <c r="AM14" i="28"/>
  <c r="BB14" i="28"/>
  <c r="BI14" i="28"/>
  <c r="AM15" i="28"/>
  <c r="BB15" i="28"/>
  <c r="BI15" i="28"/>
  <c r="AM16" i="28"/>
  <c r="AL9" i="28"/>
  <c r="AL10" i="28"/>
  <c r="AL11" i="28"/>
  <c r="BA11" i="28"/>
  <c r="BH11" i="28"/>
  <c r="AL12" i="28"/>
  <c r="BA12" i="28"/>
  <c r="BH12" i="28"/>
  <c r="AL13" i="28"/>
  <c r="BA13" i="28"/>
  <c r="BH13" i="28"/>
  <c r="AL14" i="28"/>
  <c r="AL15" i="28"/>
  <c r="AL16" i="28"/>
  <c r="AL17" i="28"/>
  <c r="AL18" i="28"/>
  <c r="AQ18" i="28"/>
  <c r="AL19" i="28"/>
  <c r="BA19" i="28"/>
  <c r="BH19" i="28"/>
  <c r="AL21" i="28"/>
  <c r="BA21" i="28"/>
  <c r="BH21" i="28"/>
  <c r="AG84" i="28"/>
  <c r="AE100" i="28"/>
  <c r="AB97" i="28"/>
  <c r="AC97" i="28"/>
  <c r="AD97" i="28"/>
  <c r="AA97" i="28"/>
  <c r="AC22" i="28"/>
  <c r="AC12" i="28"/>
  <c r="AB12" i="28"/>
  <c r="AD11" i="28"/>
  <c r="AC11" i="28"/>
  <c r="AB11" i="28"/>
  <c r="U100" i="28"/>
  <c r="BE100" i="28"/>
  <c r="W97" i="28"/>
  <c r="X97" i="28"/>
  <c r="Y97" i="28"/>
  <c r="V97" i="28"/>
  <c r="X11" i="28"/>
  <c r="W11" i="28"/>
  <c r="AN99" i="28"/>
  <c r="S82" i="28"/>
  <c r="R97" i="28"/>
  <c r="Q97" i="28"/>
  <c r="S12" i="28"/>
  <c r="AN12" i="28"/>
  <c r="R12" i="28"/>
  <c r="AM12" i="28"/>
  <c r="Q17" i="28"/>
  <c r="U13" i="28"/>
  <c r="Q11" i="28"/>
  <c r="T11" i="28"/>
  <c r="S11" i="28"/>
  <c r="AN11" i="28"/>
  <c r="R11" i="28"/>
  <c r="G17" i="28"/>
  <c r="J107" i="28"/>
  <c r="B72" i="28"/>
  <c r="E80" i="28"/>
  <c r="D80" i="28"/>
  <c r="C80" i="28"/>
  <c r="B80" i="28"/>
  <c r="AD80" i="28"/>
  <c r="AC80" i="28"/>
  <c r="AB80" i="28"/>
  <c r="AM80" i="28"/>
  <c r="AA80" i="28"/>
  <c r="Y80" i="28"/>
  <c r="X80" i="28"/>
  <c r="W80" i="28"/>
  <c r="V80" i="28"/>
  <c r="T80" i="28"/>
  <c r="S80" i="28"/>
  <c r="R80" i="28"/>
  <c r="Q80" i="28"/>
  <c r="AL80" i="28"/>
  <c r="J80" i="28"/>
  <c r="AO80" i="28"/>
  <c r="BD80" i="28"/>
  <c r="BK80" i="28"/>
  <c r="I80" i="28"/>
  <c r="H80" i="28"/>
  <c r="G80" i="28"/>
  <c r="K11" i="28"/>
  <c r="AU4" i="28"/>
  <c r="BG109" i="28"/>
  <c r="BM108" i="28"/>
  <c r="BN108" i="28"/>
  <c r="BG108" i="28"/>
  <c r="AO108" i="28"/>
  <c r="AN108" i="28"/>
  <c r="AM108" i="28"/>
  <c r="AL108" i="28"/>
  <c r="AQ108" i="28"/>
  <c r="AE108" i="28"/>
  <c r="Z108" i="28"/>
  <c r="U108" i="28"/>
  <c r="K108" i="28"/>
  <c r="F108" i="28"/>
  <c r="BG107" i="28"/>
  <c r="AD107" i="28"/>
  <c r="AC107" i="28"/>
  <c r="AB107" i="28"/>
  <c r="AM107" i="28"/>
  <c r="AU17" i="28"/>
  <c r="AA107" i="28"/>
  <c r="Y107" i="28"/>
  <c r="X107" i="28"/>
  <c r="W107" i="28"/>
  <c r="V107" i="28"/>
  <c r="T107" i="28"/>
  <c r="S107" i="28"/>
  <c r="R107" i="28"/>
  <c r="Q107" i="28"/>
  <c r="I107" i="28"/>
  <c r="H107" i="28"/>
  <c r="G107" i="28"/>
  <c r="E107" i="28"/>
  <c r="E109" i="28"/>
  <c r="D107" i="28"/>
  <c r="C107" i="28"/>
  <c r="B107" i="28"/>
  <c r="BG106" i="28"/>
  <c r="AO106" i="28"/>
  <c r="BD106" i="28"/>
  <c r="BK106" i="28"/>
  <c r="AN106" i="28"/>
  <c r="BC106" i="28"/>
  <c r="BJ106" i="28"/>
  <c r="AM106" i="28"/>
  <c r="BB106" i="28"/>
  <c r="BI106" i="28"/>
  <c r="AL106" i="28"/>
  <c r="AQ106" i="28"/>
  <c r="BA106" i="28"/>
  <c r="AI106" i="28"/>
  <c r="AH106" i="28"/>
  <c r="AG106" i="28"/>
  <c r="AF106" i="28"/>
  <c r="AE106" i="28"/>
  <c r="Z106" i="28"/>
  <c r="U106" i="28"/>
  <c r="O106" i="28"/>
  <c r="N106" i="28"/>
  <c r="M106" i="28"/>
  <c r="L106" i="28"/>
  <c r="K106" i="28"/>
  <c r="F106" i="28"/>
  <c r="BG105" i="28"/>
  <c r="AO105" i="28"/>
  <c r="BD105" i="28"/>
  <c r="BK105" i="28"/>
  <c r="AN105" i="28"/>
  <c r="BC105" i="28"/>
  <c r="BJ105" i="28"/>
  <c r="AM105" i="28"/>
  <c r="BB105" i="28"/>
  <c r="BI105" i="28"/>
  <c r="AL105" i="28"/>
  <c r="AI105" i="28"/>
  <c r="AH105" i="28"/>
  <c r="AG105" i="28"/>
  <c r="AF105" i="28"/>
  <c r="AE105" i="28"/>
  <c r="Z105" i="28"/>
  <c r="U105" i="28"/>
  <c r="O105" i="28"/>
  <c r="N105" i="28"/>
  <c r="M105" i="28"/>
  <c r="L105" i="28"/>
  <c r="K105" i="28"/>
  <c r="AP105" i="28"/>
  <c r="BE105" i="28"/>
  <c r="BL105" i="28"/>
  <c r="F105" i="28"/>
  <c r="BG104" i="28"/>
  <c r="AO104" i="28"/>
  <c r="BD104" i="28"/>
  <c r="AN104" i="28"/>
  <c r="BC104" i="28"/>
  <c r="AM104" i="28"/>
  <c r="BB104" i="28"/>
  <c r="BI104" i="28"/>
  <c r="AL104" i="28"/>
  <c r="BA104" i="28"/>
  <c r="AI104" i="28"/>
  <c r="AH104" i="28"/>
  <c r="AH107" i="28"/>
  <c r="AG104" i="28"/>
  <c r="AG107" i="28"/>
  <c r="AF104" i="28"/>
  <c r="AE104" i="28"/>
  <c r="Z104" i="28"/>
  <c r="U104" i="28"/>
  <c r="O104" i="28"/>
  <c r="N104" i="28"/>
  <c r="N107" i="28"/>
  <c r="M104" i="28"/>
  <c r="L104" i="28"/>
  <c r="K104" i="28"/>
  <c r="F104" i="28"/>
  <c r="F107" i="28"/>
  <c r="BG103" i="28"/>
  <c r="AO103" i="28"/>
  <c r="BD103" i="28"/>
  <c r="AN103" i="28"/>
  <c r="BC103" i="28"/>
  <c r="BJ103" i="28"/>
  <c r="BM103" i="28"/>
  <c r="AM103" i="28"/>
  <c r="BB103" i="28"/>
  <c r="AL103" i="28"/>
  <c r="BA103" i="28"/>
  <c r="BH103" i="28"/>
  <c r="AI103" i="28"/>
  <c r="AH103" i="28"/>
  <c r="AG103" i="28"/>
  <c r="AF103" i="28"/>
  <c r="AE103" i="28"/>
  <c r="Z103" i="28"/>
  <c r="U103" i="28"/>
  <c r="O103" i="28"/>
  <c r="N103" i="28"/>
  <c r="M103" i="28"/>
  <c r="L103" i="28"/>
  <c r="K103" i="28"/>
  <c r="F103" i="28"/>
  <c r="BM102" i="28"/>
  <c r="BN102" i="28"/>
  <c r="BG102" i="28"/>
  <c r="AO102" i="28"/>
  <c r="AN102" i="28"/>
  <c r="AM102" i="28"/>
  <c r="AL102" i="28"/>
  <c r="AQ102" i="28"/>
  <c r="AE102" i="28"/>
  <c r="Z102" i="28"/>
  <c r="U102" i="28"/>
  <c r="K102" i="28"/>
  <c r="F102" i="28"/>
  <c r="BM101" i="28"/>
  <c r="BN101" i="28"/>
  <c r="BG101" i="28"/>
  <c r="AO101" i="28"/>
  <c r="AN101" i="28"/>
  <c r="AM101" i="28"/>
  <c r="AL101" i="28"/>
  <c r="AQ101" i="28"/>
  <c r="AE101" i="28"/>
  <c r="Z101" i="28"/>
  <c r="U101" i="28"/>
  <c r="K101" i="28"/>
  <c r="AP101" i="28"/>
  <c r="F101" i="28"/>
  <c r="BG100" i="28"/>
  <c r="AO100" i="28"/>
  <c r="AM100" i="28"/>
  <c r="Z100" i="28"/>
  <c r="F100" i="28"/>
  <c r="BG99" i="28"/>
  <c r="AO99" i="28"/>
  <c r="AQ99" i="28"/>
  <c r="AM99" i="28"/>
  <c r="AL99" i="28"/>
  <c r="AE99" i="28"/>
  <c r="Z99" i="28"/>
  <c r="F99" i="28"/>
  <c r="BG98" i="28"/>
  <c r="AZ98" i="28"/>
  <c r="BG97" i="28"/>
  <c r="AZ97" i="28"/>
  <c r="AG97" i="28"/>
  <c r="AF97" i="28"/>
  <c r="Z97" i="28"/>
  <c r="T97" i="28"/>
  <c r="U97" i="28"/>
  <c r="S97" i="28"/>
  <c r="J97" i="28"/>
  <c r="I97" i="28"/>
  <c r="H97" i="28"/>
  <c r="G97" i="28"/>
  <c r="L97" i="28"/>
  <c r="E97" i="28"/>
  <c r="D97" i="28"/>
  <c r="N97" i="28"/>
  <c r="C97" i="28"/>
  <c r="B97" i="28"/>
  <c r="BG96" i="28"/>
  <c r="AZ96" i="28"/>
  <c r="AO96" i="28"/>
  <c r="BD96" i="28"/>
  <c r="BK96" i="28"/>
  <c r="AN96" i="28"/>
  <c r="BC96" i="28"/>
  <c r="BJ96" i="28"/>
  <c r="AM96" i="28"/>
  <c r="BB96" i="28"/>
  <c r="BI96" i="28"/>
  <c r="AL96" i="28"/>
  <c r="BA96" i="28"/>
  <c r="BH96" i="28"/>
  <c r="AI96" i="28"/>
  <c r="AH96" i="28"/>
  <c r="AG96" i="28"/>
  <c r="AF96" i="28"/>
  <c r="AJ96" i="28"/>
  <c r="AE96" i="28"/>
  <c r="Z96" i="28"/>
  <c r="U96" i="28"/>
  <c r="O96" i="28"/>
  <c r="N96" i="28"/>
  <c r="M96" i="28"/>
  <c r="L96" i="28"/>
  <c r="P96" i="28"/>
  <c r="K96" i="28"/>
  <c r="F96" i="28"/>
  <c r="BG95" i="28"/>
  <c r="AZ95" i="28"/>
  <c r="AO95" i="28"/>
  <c r="BD95" i="28"/>
  <c r="BK95" i="28"/>
  <c r="AN95" i="28"/>
  <c r="BC95" i="28"/>
  <c r="BJ95" i="28"/>
  <c r="AM95" i="28"/>
  <c r="AQ95" i="28"/>
  <c r="AL95" i="28"/>
  <c r="AI95" i="28"/>
  <c r="AH95" i="28"/>
  <c r="AG95" i="28"/>
  <c r="AF95" i="28"/>
  <c r="AE95" i="28"/>
  <c r="Z95" i="28"/>
  <c r="U95" i="28"/>
  <c r="AP95" i="28"/>
  <c r="BE95" i="28"/>
  <c r="BL95" i="28"/>
  <c r="O95" i="28"/>
  <c r="N95" i="28"/>
  <c r="M95" i="28"/>
  <c r="L95" i="28"/>
  <c r="K95" i="28"/>
  <c r="F95" i="28"/>
  <c r="BG94" i="28"/>
  <c r="AZ94" i="28"/>
  <c r="AO94" i="28"/>
  <c r="BD94" i="28"/>
  <c r="BK94" i="28"/>
  <c r="AN94" i="28"/>
  <c r="BC94" i="28"/>
  <c r="BJ94" i="28"/>
  <c r="AM94" i="28"/>
  <c r="BB94" i="28"/>
  <c r="BI94" i="28"/>
  <c r="AL94" i="28"/>
  <c r="AI94" i="28"/>
  <c r="AH94" i="28"/>
  <c r="AG94" i="28"/>
  <c r="AF94" i="28"/>
  <c r="AE94" i="28"/>
  <c r="Z94" i="28"/>
  <c r="U94" i="28"/>
  <c r="AP94" i="28"/>
  <c r="BE94" i="28"/>
  <c r="O94" i="28"/>
  <c r="N94" i="28"/>
  <c r="M94" i="28"/>
  <c r="L94" i="28"/>
  <c r="K94" i="28"/>
  <c r="BL94" i="28"/>
  <c r="F94" i="28"/>
  <c r="BG93" i="28"/>
  <c r="AZ93" i="28"/>
  <c r="AO93" i="28"/>
  <c r="BD93" i="28"/>
  <c r="BK93" i="28"/>
  <c r="AN93" i="28"/>
  <c r="BC93" i="28"/>
  <c r="BJ93" i="28"/>
  <c r="AM93" i="28"/>
  <c r="AQ93" i="28"/>
  <c r="BB93" i="28"/>
  <c r="BI93" i="28"/>
  <c r="BM93" i="28"/>
  <c r="AL93" i="28"/>
  <c r="BA93" i="28"/>
  <c r="BH93" i="28"/>
  <c r="AG93" i="28"/>
  <c r="AF93" i="28"/>
  <c r="AJ93" i="28"/>
  <c r="AE93" i="28"/>
  <c r="Z93" i="28"/>
  <c r="U93" i="28"/>
  <c r="AP93" i="28"/>
  <c r="BE93" i="28"/>
  <c r="BL93" i="28"/>
  <c r="O93" i="28"/>
  <c r="N93" i="28"/>
  <c r="M93" i="28"/>
  <c r="L93" i="28"/>
  <c r="K93" i="28"/>
  <c r="F93" i="28"/>
  <c r="BG92" i="28"/>
  <c r="AZ92" i="28"/>
  <c r="AO92" i="28"/>
  <c r="BD92" i="28"/>
  <c r="BK92" i="28"/>
  <c r="AN92" i="28"/>
  <c r="BC92" i="28"/>
  <c r="BJ92" i="28"/>
  <c r="AM92" i="28"/>
  <c r="BB92" i="28"/>
  <c r="BI92" i="28"/>
  <c r="AL92" i="28"/>
  <c r="BA92" i="28"/>
  <c r="BH92" i="28"/>
  <c r="AI92" i="28"/>
  <c r="AH92" i="28"/>
  <c r="AG92" i="28"/>
  <c r="AJ92" i="28"/>
  <c r="AF92" i="28"/>
  <c r="AE92" i="28"/>
  <c r="AP92" i="28"/>
  <c r="BE92" i="28"/>
  <c r="BL92" i="28"/>
  <c r="Z92" i="28"/>
  <c r="U92" i="28"/>
  <c r="O92" i="28"/>
  <c r="N92" i="28"/>
  <c r="M92" i="28"/>
  <c r="L92" i="28"/>
  <c r="K92" i="28"/>
  <c r="F92" i="28"/>
  <c r="BM91" i="28"/>
  <c r="BG91" i="28"/>
  <c r="AZ91" i="28"/>
  <c r="AO91" i="28"/>
  <c r="AN91" i="28"/>
  <c r="AM91" i="28"/>
  <c r="AL91" i="28"/>
  <c r="AE91" i="28"/>
  <c r="Z91" i="28"/>
  <c r="U91" i="28"/>
  <c r="K91" i="28"/>
  <c r="F91" i="28"/>
  <c r="BG90" i="28"/>
  <c r="AZ90" i="28"/>
  <c r="AO90" i="28"/>
  <c r="BD90" i="28"/>
  <c r="BK90" i="28"/>
  <c r="AN90" i="28"/>
  <c r="AM90" i="28"/>
  <c r="AL90" i="28"/>
  <c r="BA90" i="28"/>
  <c r="BH90" i="28"/>
  <c r="AI90" i="28"/>
  <c r="AH90" i="28"/>
  <c r="AG90" i="28"/>
  <c r="AJ90" i="28"/>
  <c r="AF90" i="28"/>
  <c r="AE90" i="28"/>
  <c r="U90" i="28"/>
  <c r="K90" i="28"/>
  <c r="BM89" i="28"/>
  <c r="BG89" i="28"/>
  <c r="AZ89" i="28"/>
  <c r="AP89" i="28"/>
  <c r="AO89" i="28"/>
  <c r="AN89" i="28"/>
  <c r="AM89" i="28"/>
  <c r="AL89" i="28"/>
  <c r="BG88" i="28"/>
  <c r="AZ88" i="28"/>
  <c r="AD88" i="28"/>
  <c r="AC88" i="28"/>
  <c r="AB88" i="28"/>
  <c r="AA88" i="28"/>
  <c r="Y88" i="28"/>
  <c r="X88" i="28"/>
  <c r="W88" i="28"/>
  <c r="T88" i="28"/>
  <c r="S88" i="28"/>
  <c r="R88" i="28"/>
  <c r="Q88" i="28"/>
  <c r="J88" i="28"/>
  <c r="I88" i="28"/>
  <c r="H88" i="28"/>
  <c r="G88" i="28"/>
  <c r="E88" i="28"/>
  <c r="E98" i="28"/>
  <c r="D88" i="28"/>
  <c r="C88" i="28"/>
  <c r="B88" i="28"/>
  <c r="BG87" i="28"/>
  <c r="AZ87" i="28"/>
  <c r="AO87" i="28"/>
  <c r="BD87" i="28"/>
  <c r="AN87" i="28"/>
  <c r="BC87" i="28"/>
  <c r="BJ87" i="28"/>
  <c r="AM87" i="28"/>
  <c r="BB87" i="28"/>
  <c r="BI87" i="28"/>
  <c r="AL87" i="28"/>
  <c r="BA87" i="28"/>
  <c r="BH87" i="28"/>
  <c r="AI87" i="28"/>
  <c r="AH87" i="28"/>
  <c r="AG87" i="28"/>
  <c r="AJ87" i="28"/>
  <c r="AF87" i="28"/>
  <c r="AE87" i="28"/>
  <c r="Z87" i="28"/>
  <c r="U87" i="28"/>
  <c r="O87" i="28"/>
  <c r="N87" i="28"/>
  <c r="M87" i="28"/>
  <c r="L87" i="28"/>
  <c r="K87" i="28"/>
  <c r="F87" i="28"/>
  <c r="BG86" i="28"/>
  <c r="AZ86" i="28"/>
  <c r="AO86" i="28"/>
  <c r="BD86" i="28"/>
  <c r="BK86" i="28"/>
  <c r="AN86" i="28"/>
  <c r="BC86" i="28"/>
  <c r="BJ86" i="28"/>
  <c r="AM86" i="28"/>
  <c r="BB86" i="28"/>
  <c r="BI86" i="28"/>
  <c r="AL86" i="28"/>
  <c r="AQ86" i="28"/>
  <c r="AI86" i="28"/>
  <c r="AH86" i="28"/>
  <c r="AG86" i="28"/>
  <c r="AF86" i="28"/>
  <c r="AE86" i="28"/>
  <c r="Z86" i="28"/>
  <c r="U86" i="28"/>
  <c r="O86" i="28"/>
  <c r="N86" i="28"/>
  <c r="M86" i="28"/>
  <c r="L86" i="28"/>
  <c r="K86" i="28"/>
  <c r="AP86" i="28"/>
  <c r="BE86" i="28"/>
  <c r="BL86" i="28"/>
  <c r="F86" i="28"/>
  <c r="BG85" i="28"/>
  <c r="AZ85" i="28"/>
  <c r="AO85" i="28"/>
  <c r="BD85" i="28"/>
  <c r="BK85" i="28"/>
  <c r="AN85" i="28"/>
  <c r="BC85" i="28"/>
  <c r="BJ85" i="28"/>
  <c r="AM85" i="28"/>
  <c r="BB85" i="28"/>
  <c r="BI85" i="28"/>
  <c r="AL85" i="28"/>
  <c r="BA85" i="28"/>
  <c r="BH85" i="28"/>
  <c r="AI85" i="28"/>
  <c r="AH85" i="28"/>
  <c r="AG85" i="28"/>
  <c r="AF85" i="28"/>
  <c r="AE85" i="28"/>
  <c r="Z85" i="28"/>
  <c r="U85" i="28"/>
  <c r="AP85" i="28"/>
  <c r="BE85" i="28"/>
  <c r="BL85" i="28"/>
  <c r="O85" i="28"/>
  <c r="N85" i="28"/>
  <c r="M85" i="28"/>
  <c r="L85" i="28"/>
  <c r="K85" i="28"/>
  <c r="F85" i="28"/>
  <c r="BG84" i="28"/>
  <c r="AZ84" i="28"/>
  <c r="AO84" i="28"/>
  <c r="BD84" i="28"/>
  <c r="BK84" i="28"/>
  <c r="AN84" i="28"/>
  <c r="BC84" i="28"/>
  <c r="BJ84" i="28"/>
  <c r="AM84" i="28"/>
  <c r="BB84" i="28"/>
  <c r="BI84" i="28"/>
  <c r="AL84" i="28"/>
  <c r="AI84" i="28"/>
  <c r="AH84" i="28"/>
  <c r="AF84" i="28"/>
  <c r="AJ84" i="28"/>
  <c r="AE84" i="28"/>
  <c r="AP84" i="28"/>
  <c r="BE84" i="28"/>
  <c r="BL84" i="28"/>
  <c r="Z84" i="28"/>
  <c r="U84" i="28"/>
  <c r="O84" i="28"/>
  <c r="N84" i="28"/>
  <c r="M84" i="28"/>
  <c r="L84" i="28"/>
  <c r="K84" i="28"/>
  <c r="F84" i="28"/>
  <c r="BG83" i="28"/>
  <c r="AZ83" i="28"/>
  <c r="AO83" i="28"/>
  <c r="BD83" i="28"/>
  <c r="AN83" i="28"/>
  <c r="BC83" i="28"/>
  <c r="AM83" i="28"/>
  <c r="BB83" i="28"/>
  <c r="AL83" i="28"/>
  <c r="BA83" i="28"/>
  <c r="AI83" i="28"/>
  <c r="AH83" i="28"/>
  <c r="AG83" i="28"/>
  <c r="AF83" i="28"/>
  <c r="AE83" i="28"/>
  <c r="AP83" i="28"/>
  <c r="BE83" i="28"/>
  <c r="Z83" i="28"/>
  <c r="U83" i="28"/>
  <c r="O83" i="28"/>
  <c r="N83" i="28"/>
  <c r="M83" i="28"/>
  <c r="L83" i="28"/>
  <c r="K83" i="28"/>
  <c r="F83" i="28"/>
  <c r="BG82" i="28"/>
  <c r="AZ82" i="28"/>
  <c r="AO82" i="28"/>
  <c r="BD82" i="28"/>
  <c r="BK82" i="28"/>
  <c r="AN82" i="28"/>
  <c r="AM82" i="28"/>
  <c r="AL82" i="28"/>
  <c r="BA82" i="28"/>
  <c r="AI82" i="28"/>
  <c r="AH82" i="28"/>
  <c r="AG82" i="28"/>
  <c r="AF82" i="28"/>
  <c r="AE82" i="28"/>
  <c r="Z82" i="28"/>
  <c r="U82" i="28"/>
  <c r="O82" i="28"/>
  <c r="N82" i="28"/>
  <c r="N88" i="28"/>
  <c r="M82" i="28"/>
  <c r="M88" i="28"/>
  <c r="P82" i="28"/>
  <c r="L82" i="28"/>
  <c r="K82" i="28"/>
  <c r="F82" i="28"/>
  <c r="BM81" i="28"/>
  <c r="BN81" i="28"/>
  <c r="BG81" i="28"/>
  <c r="AZ81" i="28"/>
  <c r="AO81" i="28"/>
  <c r="AN81" i="28"/>
  <c r="AM81" i="28"/>
  <c r="AL81" i="28"/>
  <c r="AJ81" i="28"/>
  <c r="AE81" i="28"/>
  <c r="Z81" i="28"/>
  <c r="U81" i="28"/>
  <c r="P81" i="28"/>
  <c r="K81" i="28"/>
  <c r="F81" i="28"/>
  <c r="BG80" i="28"/>
  <c r="AZ80" i="28"/>
  <c r="BG79" i="28"/>
  <c r="AZ79" i="28"/>
  <c r="AO79" i="28"/>
  <c r="AN79" i="28"/>
  <c r="BC79" i="28"/>
  <c r="BJ79" i="28"/>
  <c r="AM79" i="28"/>
  <c r="BB79" i="28"/>
  <c r="BI79" i="28"/>
  <c r="AL79" i="28"/>
  <c r="BA79" i="28"/>
  <c r="BH79" i="28"/>
  <c r="AI79" i="28"/>
  <c r="AH79" i="28"/>
  <c r="AG79" i="28"/>
  <c r="AF79" i="28"/>
  <c r="AE79" i="28"/>
  <c r="Z79" i="28"/>
  <c r="U79" i="28"/>
  <c r="O79" i="28"/>
  <c r="N79" i="28"/>
  <c r="M79" i="28"/>
  <c r="L79" i="28"/>
  <c r="K79" i="28"/>
  <c r="F79" i="28"/>
  <c r="BG78" i="28"/>
  <c r="AZ78" i="28"/>
  <c r="AO78" i="28"/>
  <c r="BD78" i="28"/>
  <c r="BK78" i="28"/>
  <c r="AN78" i="28"/>
  <c r="BC78" i="28"/>
  <c r="BJ78" i="28"/>
  <c r="BM78" i="28"/>
  <c r="AM78" i="28"/>
  <c r="BB78" i="28"/>
  <c r="BI78" i="28"/>
  <c r="AL78" i="28"/>
  <c r="BA78" i="28"/>
  <c r="BH78" i="28"/>
  <c r="AI78" i="28"/>
  <c r="AH78" i="28"/>
  <c r="AG78" i="28"/>
  <c r="AF78" i="28"/>
  <c r="AE78" i="28"/>
  <c r="Z78" i="28"/>
  <c r="U78" i="28"/>
  <c r="O78" i="28"/>
  <c r="N78" i="28"/>
  <c r="M78" i="28"/>
  <c r="L78" i="28"/>
  <c r="K78" i="28"/>
  <c r="F78" i="28"/>
  <c r="BG77" i="28"/>
  <c r="AZ77" i="28"/>
  <c r="AO77" i="28"/>
  <c r="AN77" i="28"/>
  <c r="BC77" i="28"/>
  <c r="BJ77" i="28"/>
  <c r="AM77" i="28"/>
  <c r="BB77" i="28"/>
  <c r="BI77" i="28"/>
  <c r="AL77" i="28"/>
  <c r="BA77" i="28"/>
  <c r="BH77" i="28"/>
  <c r="AI77" i="28"/>
  <c r="AH77" i="28"/>
  <c r="AJ77" i="28"/>
  <c r="AG77" i="28"/>
  <c r="AF77" i="28"/>
  <c r="AE77" i="28"/>
  <c r="AP77" i="28"/>
  <c r="BE77" i="28"/>
  <c r="BL77" i="28"/>
  <c r="Z77" i="28"/>
  <c r="U77" i="28"/>
  <c r="O77" i="28"/>
  <c r="N77" i="28"/>
  <c r="M77" i="28"/>
  <c r="L77" i="28"/>
  <c r="K77" i="28"/>
  <c r="F77" i="28"/>
  <c r="BG76" i="28"/>
  <c r="AZ76" i="28"/>
  <c r="AO76" i="28"/>
  <c r="BD76" i="28"/>
  <c r="BK76" i="28"/>
  <c r="AN76" i="28"/>
  <c r="BC76" i="28"/>
  <c r="BJ76" i="28"/>
  <c r="AM76" i="28"/>
  <c r="BB76" i="28"/>
  <c r="BI76" i="28"/>
  <c r="AL76" i="28"/>
  <c r="BA76" i="28"/>
  <c r="BH76" i="28"/>
  <c r="AI76" i="28"/>
  <c r="AH76" i="28"/>
  <c r="AG76" i="28"/>
  <c r="AF76" i="28"/>
  <c r="AE76" i="28"/>
  <c r="Z76" i="28"/>
  <c r="U76" i="28"/>
  <c r="O76" i="28"/>
  <c r="N76" i="28"/>
  <c r="M76" i="28"/>
  <c r="L76" i="28"/>
  <c r="P76" i="28"/>
  <c r="K76" i="28"/>
  <c r="AP76" i="28"/>
  <c r="BE76" i="28"/>
  <c r="BL76" i="28"/>
  <c r="F76" i="28"/>
  <c r="BG75" i="28"/>
  <c r="AZ75" i="28"/>
  <c r="AO75" i="28"/>
  <c r="BD75" i="28"/>
  <c r="BK75" i="28"/>
  <c r="AN75" i="28"/>
  <c r="BC75" i="28"/>
  <c r="BJ75" i="28"/>
  <c r="BM75" i="28"/>
  <c r="AM75" i="28"/>
  <c r="BB75" i="28"/>
  <c r="BI75" i="28"/>
  <c r="AL75" i="28"/>
  <c r="BA75" i="28"/>
  <c r="BH75" i="28"/>
  <c r="AI75" i="28"/>
  <c r="AH75" i="28"/>
  <c r="AG75" i="28"/>
  <c r="AF75" i="28"/>
  <c r="AE75" i="28"/>
  <c r="Z75" i="28"/>
  <c r="U75" i="28"/>
  <c r="O75" i="28"/>
  <c r="N75" i="28"/>
  <c r="M75" i="28"/>
  <c r="L75" i="28"/>
  <c r="K75" i="28"/>
  <c r="F75" i="28"/>
  <c r="BG74" i="28"/>
  <c r="AZ74" i="28"/>
  <c r="AO74" i="28"/>
  <c r="BD74" i="28"/>
  <c r="BK74" i="28"/>
  <c r="AN74" i="28"/>
  <c r="BC74" i="28"/>
  <c r="BJ74" i="28"/>
  <c r="AM74" i="28"/>
  <c r="BB74" i="28"/>
  <c r="BI74" i="28"/>
  <c r="AL74" i="28"/>
  <c r="BA74" i="28"/>
  <c r="BH74" i="28"/>
  <c r="AI74" i="28"/>
  <c r="AH74" i="28"/>
  <c r="AG74" i="28"/>
  <c r="AF74" i="28"/>
  <c r="AE74" i="28"/>
  <c r="Z74" i="28"/>
  <c r="U74" i="28"/>
  <c r="O74" i="28"/>
  <c r="N74" i="28"/>
  <c r="M74" i="28"/>
  <c r="L74" i="28"/>
  <c r="K74" i="28"/>
  <c r="F74" i="28"/>
  <c r="BM73" i="28"/>
  <c r="BN73" i="28"/>
  <c r="BG73" i="28"/>
  <c r="AZ73" i="28"/>
  <c r="AO73" i="28"/>
  <c r="AN73" i="28"/>
  <c r="AQ73" i="28"/>
  <c r="AM73" i="28"/>
  <c r="AL73" i="28"/>
  <c r="AJ73" i="28"/>
  <c r="AE73" i="28"/>
  <c r="Z73" i="28"/>
  <c r="U73" i="28"/>
  <c r="P73" i="28"/>
  <c r="K73" i="28"/>
  <c r="F73" i="28"/>
  <c r="BG72" i="28"/>
  <c r="AZ72" i="28"/>
  <c r="AD72" i="28"/>
  <c r="AC72" i="28"/>
  <c r="AB72" i="28"/>
  <c r="AM72" i="28"/>
  <c r="AU13" i="28"/>
  <c r="AA72" i="28"/>
  <c r="Y72" i="28"/>
  <c r="X72" i="28"/>
  <c r="W72" i="28"/>
  <c r="V72" i="28"/>
  <c r="T72" i="28"/>
  <c r="S72" i="28"/>
  <c r="R72" i="28"/>
  <c r="Q72" i="28"/>
  <c r="J72" i="28"/>
  <c r="I72" i="28"/>
  <c r="H72" i="28"/>
  <c r="G72" i="28"/>
  <c r="AL72" i="28"/>
  <c r="E72" i="28"/>
  <c r="D72" i="28"/>
  <c r="C72" i="28"/>
  <c r="BG71" i="28"/>
  <c r="AZ71" i="28"/>
  <c r="AO71" i="28"/>
  <c r="BD71" i="28"/>
  <c r="BK71" i="28"/>
  <c r="AN71" i="28"/>
  <c r="BC71" i="28"/>
  <c r="BJ71" i="28"/>
  <c r="AM71" i="28"/>
  <c r="BB71" i="28"/>
  <c r="BI71" i="28"/>
  <c r="AL71" i="28"/>
  <c r="AI71" i="28"/>
  <c r="AH71" i="28"/>
  <c r="AG71" i="28"/>
  <c r="AF71" i="28"/>
  <c r="AE71" i="28"/>
  <c r="AP71" i="28"/>
  <c r="Z71" i="28"/>
  <c r="U71" i="28"/>
  <c r="O71" i="28"/>
  <c r="N71" i="28"/>
  <c r="M71" i="28"/>
  <c r="L71" i="28"/>
  <c r="K71" i="28"/>
  <c r="F71" i="28"/>
  <c r="BG70" i="28"/>
  <c r="AZ70" i="28"/>
  <c r="AO70" i="28"/>
  <c r="BD70" i="28"/>
  <c r="BK70" i="28"/>
  <c r="AN70" i="28"/>
  <c r="BC70" i="28"/>
  <c r="BJ70" i="28"/>
  <c r="AM70" i="28"/>
  <c r="BB70" i="28"/>
  <c r="AL70" i="28"/>
  <c r="BA70" i="28"/>
  <c r="BH70" i="28"/>
  <c r="AI70" i="28"/>
  <c r="AH70" i="28"/>
  <c r="AG70" i="28"/>
  <c r="AF70" i="28"/>
  <c r="AE70" i="28"/>
  <c r="Z70" i="28"/>
  <c r="U70" i="28"/>
  <c r="AP70" i="28"/>
  <c r="O70" i="28"/>
  <c r="N70" i="28"/>
  <c r="M70" i="28"/>
  <c r="L70" i="28"/>
  <c r="K70" i="28"/>
  <c r="F70" i="28"/>
  <c r="BG69" i="28"/>
  <c r="AZ69" i="28"/>
  <c r="AO69" i="28"/>
  <c r="BD69" i="28"/>
  <c r="BK69" i="28"/>
  <c r="AN69" i="28"/>
  <c r="BC69" i="28"/>
  <c r="BJ69" i="28"/>
  <c r="AM69" i="28"/>
  <c r="BB69" i="28"/>
  <c r="BI69" i="28"/>
  <c r="BM69" i="28"/>
  <c r="BN69" i="28"/>
  <c r="AL69" i="28"/>
  <c r="BA69" i="28"/>
  <c r="AI69" i="28"/>
  <c r="AJ69" i="28"/>
  <c r="AH69" i="28"/>
  <c r="AG69" i="28"/>
  <c r="AF69" i="28"/>
  <c r="AE69" i="28"/>
  <c r="Z69" i="28"/>
  <c r="U69" i="28"/>
  <c r="AP69" i="28"/>
  <c r="O69" i="28"/>
  <c r="N69" i="28"/>
  <c r="N72" i="28"/>
  <c r="M69" i="28"/>
  <c r="L69" i="28"/>
  <c r="K69" i="28"/>
  <c r="F69" i="28"/>
  <c r="BG68" i="28"/>
  <c r="AZ68" i="28"/>
  <c r="AO68" i="28"/>
  <c r="BD68" i="28"/>
  <c r="BK68" i="28"/>
  <c r="AN68" i="28"/>
  <c r="BC68" i="28"/>
  <c r="BJ68" i="28"/>
  <c r="AM68" i="28"/>
  <c r="BB68" i="28"/>
  <c r="AL68" i="28"/>
  <c r="AI68" i="28"/>
  <c r="AH68" i="28"/>
  <c r="AG68" i="28"/>
  <c r="AG72" i="28"/>
  <c r="AF68" i="28"/>
  <c r="AE68" i="28"/>
  <c r="Z68" i="28"/>
  <c r="U68" i="28"/>
  <c r="O68" i="28"/>
  <c r="N68" i="28"/>
  <c r="M68" i="28"/>
  <c r="P68" i="28"/>
  <c r="L68" i="28"/>
  <c r="K68" i="28"/>
  <c r="AP68" i="28"/>
  <c r="F68" i="28"/>
  <c r="BG67" i="28"/>
  <c r="AZ67" i="28"/>
  <c r="AO67" i="28"/>
  <c r="BD67" i="28"/>
  <c r="BK67" i="28"/>
  <c r="AN67" i="28"/>
  <c r="AQ67" i="28"/>
  <c r="BC67" i="28"/>
  <c r="BJ67" i="28"/>
  <c r="AM67" i="28"/>
  <c r="BB67" i="28"/>
  <c r="BI67" i="28"/>
  <c r="AL67" i="28"/>
  <c r="BA67" i="28"/>
  <c r="AI67" i="28"/>
  <c r="AH67" i="28"/>
  <c r="AJ67" i="28"/>
  <c r="AG67" i="28"/>
  <c r="AF67" i="28"/>
  <c r="AE67" i="28"/>
  <c r="Z67" i="28"/>
  <c r="U67" i="28"/>
  <c r="O67" i="28"/>
  <c r="P67" i="28"/>
  <c r="N67" i="28"/>
  <c r="M67" i="28"/>
  <c r="L67" i="28"/>
  <c r="K67" i="28"/>
  <c r="AP67" i="28"/>
  <c r="F67" i="28"/>
  <c r="BG66" i="28"/>
  <c r="AZ66" i="28"/>
  <c r="AO66" i="28"/>
  <c r="BD66" i="28"/>
  <c r="BK66" i="28"/>
  <c r="AN66" i="28"/>
  <c r="BC66" i="28"/>
  <c r="BJ66" i="28"/>
  <c r="AM66" i="28"/>
  <c r="BB66" i="28"/>
  <c r="BI66" i="28"/>
  <c r="AL66" i="28"/>
  <c r="AI66" i="28"/>
  <c r="AH66" i="28"/>
  <c r="AG66" i="28"/>
  <c r="AF66" i="28"/>
  <c r="AE66" i="28"/>
  <c r="Z66" i="28"/>
  <c r="U66" i="28"/>
  <c r="O66" i="28"/>
  <c r="N66" i="28"/>
  <c r="M66" i="28"/>
  <c r="L66" i="28"/>
  <c r="P66" i="28"/>
  <c r="K66" i="28"/>
  <c r="F66" i="28"/>
  <c r="BG65" i="28"/>
  <c r="AZ65" i="28"/>
  <c r="AO65" i="28"/>
  <c r="BD65" i="28"/>
  <c r="BK65" i="28"/>
  <c r="AN65" i="28"/>
  <c r="BC65" i="28"/>
  <c r="AM65" i="28"/>
  <c r="BB65" i="28"/>
  <c r="BI65" i="28"/>
  <c r="AL65" i="28"/>
  <c r="BA65" i="28"/>
  <c r="AI65" i="28"/>
  <c r="AH65" i="28"/>
  <c r="AG65" i="28"/>
  <c r="AF65" i="28"/>
  <c r="AE65" i="28"/>
  <c r="Z65" i="28"/>
  <c r="U65" i="28"/>
  <c r="O65" i="28"/>
  <c r="N65" i="28"/>
  <c r="M65" i="28"/>
  <c r="L65" i="28"/>
  <c r="K65" i="28"/>
  <c r="F65" i="28"/>
  <c r="BG64" i="28"/>
  <c r="AZ64" i="28"/>
  <c r="AO64" i="28"/>
  <c r="BD64" i="28"/>
  <c r="BK64" i="28"/>
  <c r="AN64" i="28"/>
  <c r="BC64" i="28"/>
  <c r="BJ64" i="28"/>
  <c r="AM64" i="28"/>
  <c r="BB64" i="28"/>
  <c r="BI64" i="28"/>
  <c r="AL64" i="28"/>
  <c r="BA64" i="28"/>
  <c r="AI64" i="28"/>
  <c r="AH64" i="28"/>
  <c r="AG64" i="28"/>
  <c r="AF64" i="28"/>
  <c r="AE64" i="28"/>
  <c r="Z64" i="28"/>
  <c r="U64" i="28"/>
  <c r="O64" i="28"/>
  <c r="N64" i="28"/>
  <c r="M64" i="28"/>
  <c r="L64" i="28"/>
  <c r="P64" i="28"/>
  <c r="K64" i="28"/>
  <c r="F64" i="28"/>
  <c r="BG63" i="28"/>
  <c r="AZ63" i="28"/>
  <c r="AO63" i="28"/>
  <c r="BD63" i="28"/>
  <c r="BK63" i="28"/>
  <c r="AN63" i="28"/>
  <c r="BC63" i="28"/>
  <c r="AM63" i="28"/>
  <c r="BB63" i="28"/>
  <c r="AL63" i="28"/>
  <c r="AI63" i="28"/>
  <c r="AH63" i="28"/>
  <c r="AH72" i="28"/>
  <c r="AG63" i="28"/>
  <c r="AF63" i="28"/>
  <c r="AE63" i="28"/>
  <c r="Z63" i="28"/>
  <c r="U63" i="28"/>
  <c r="AP63" i="28"/>
  <c r="O63" i="28"/>
  <c r="N63" i="28"/>
  <c r="M63" i="28"/>
  <c r="L63" i="28"/>
  <c r="K63" i="28"/>
  <c r="F63" i="28"/>
  <c r="BM62" i="28"/>
  <c r="BN62" i="28"/>
  <c r="BG62" i="28"/>
  <c r="AZ62" i="28"/>
  <c r="AO62" i="28"/>
  <c r="AN62" i="28"/>
  <c r="AM62" i="28"/>
  <c r="AL62" i="28"/>
  <c r="AJ62" i="28"/>
  <c r="AE62" i="28"/>
  <c r="Z62" i="28"/>
  <c r="U62" i="28"/>
  <c r="P62" i="28"/>
  <c r="K62" i="28"/>
  <c r="F62" i="28"/>
  <c r="BG61" i="28"/>
  <c r="AZ61" i="28"/>
  <c r="AD61" i="28"/>
  <c r="AC61" i="28"/>
  <c r="AB61" i="28"/>
  <c r="AB98" i="28"/>
  <c r="AB109" i="28"/>
  <c r="AA61" i="28"/>
  <c r="Y61" i="28"/>
  <c r="X61" i="28"/>
  <c r="W61" i="28"/>
  <c r="V61" i="28"/>
  <c r="T61" i="28"/>
  <c r="S61" i="28"/>
  <c r="AN61" i="28"/>
  <c r="R61" i="28"/>
  <c r="Q61" i="28"/>
  <c r="J61" i="28"/>
  <c r="I61" i="28"/>
  <c r="H61" i="28"/>
  <c r="G61" i="28"/>
  <c r="AL61" i="28"/>
  <c r="E61" i="28"/>
  <c r="F61" i="28"/>
  <c r="D61" i="28"/>
  <c r="C61" i="28"/>
  <c r="B61" i="28"/>
  <c r="BG60" i="28"/>
  <c r="AZ60" i="28"/>
  <c r="AO60" i="28"/>
  <c r="BD60" i="28"/>
  <c r="BK60" i="28"/>
  <c r="BM60" i="28"/>
  <c r="AN60" i="28"/>
  <c r="BC60" i="28"/>
  <c r="BJ60" i="28"/>
  <c r="AM60" i="28"/>
  <c r="AL60" i="28"/>
  <c r="AI60" i="28"/>
  <c r="AH60" i="28"/>
  <c r="AG60" i="28"/>
  <c r="AF60" i="28"/>
  <c r="AE60" i="28"/>
  <c r="AP60" i="28"/>
  <c r="BE60" i="28"/>
  <c r="BL60" i="28"/>
  <c r="Z60" i="28"/>
  <c r="U60" i="28"/>
  <c r="O60" i="28"/>
  <c r="N60" i="28"/>
  <c r="M60" i="28"/>
  <c r="L60" i="28"/>
  <c r="P60" i="28"/>
  <c r="K60" i="28"/>
  <c r="F60" i="28"/>
  <c r="BG59" i="28"/>
  <c r="AZ59" i="28"/>
  <c r="AO59" i="28"/>
  <c r="BD59" i="28"/>
  <c r="BK59" i="28"/>
  <c r="AN59" i="28"/>
  <c r="BC59" i="28"/>
  <c r="BJ59" i="28"/>
  <c r="BM59" i="28"/>
  <c r="BN59" i="28"/>
  <c r="AM59" i="28"/>
  <c r="BB59" i="28"/>
  <c r="BI59" i="28"/>
  <c r="AL59" i="28"/>
  <c r="BA59" i="28"/>
  <c r="BH59" i="28"/>
  <c r="AI59" i="28"/>
  <c r="AH59" i="28"/>
  <c r="AG59" i="28"/>
  <c r="AF59" i="28"/>
  <c r="AE59" i="28"/>
  <c r="Z59" i="28"/>
  <c r="U59" i="28"/>
  <c r="BE59" i="28"/>
  <c r="BL59" i="28"/>
  <c r="O59" i="28"/>
  <c r="N59" i="28"/>
  <c r="M59" i="28"/>
  <c r="L59" i="28"/>
  <c r="K59" i="28"/>
  <c r="AP59" i="28"/>
  <c r="F59" i="28"/>
  <c r="BG58" i="28"/>
  <c r="AZ58" i="28"/>
  <c r="AO58" i="28"/>
  <c r="BD58" i="28"/>
  <c r="BK58" i="28"/>
  <c r="AN58" i="28"/>
  <c r="BC58" i="28"/>
  <c r="BJ58" i="28"/>
  <c r="AM58" i="28"/>
  <c r="BB58" i="28"/>
  <c r="AL58" i="28"/>
  <c r="AI58" i="28"/>
  <c r="AH58" i="28"/>
  <c r="AG58" i="28"/>
  <c r="AF58" i="28"/>
  <c r="AE58" i="28"/>
  <c r="Z58" i="28"/>
  <c r="U58" i="28"/>
  <c r="O58" i="28"/>
  <c r="N58" i="28"/>
  <c r="M58" i="28"/>
  <c r="L58" i="28"/>
  <c r="K58" i="28"/>
  <c r="F58" i="28"/>
  <c r="BG57" i="28"/>
  <c r="AZ57" i="28"/>
  <c r="AO57" i="28"/>
  <c r="BD57" i="28"/>
  <c r="BK57" i="28"/>
  <c r="AN57" i="28"/>
  <c r="BC57" i="28"/>
  <c r="BJ57" i="28"/>
  <c r="AM57" i="28"/>
  <c r="AL57" i="28"/>
  <c r="AI57" i="28"/>
  <c r="AH57" i="28"/>
  <c r="AG57" i="28"/>
  <c r="AJ57" i="28"/>
  <c r="AF57" i="28"/>
  <c r="AE57" i="28"/>
  <c r="Z57" i="28"/>
  <c r="U57" i="28"/>
  <c r="O57" i="28"/>
  <c r="N57" i="28"/>
  <c r="M57" i="28"/>
  <c r="M61" i="28"/>
  <c r="L57" i="28"/>
  <c r="P57" i="28"/>
  <c r="K57" i="28"/>
  <c r="AP57" i="28"/>
  <c r="BE57" i="28"/>
  <c r="BL57" i="28"/>
  <c r="F57" i="28"/>
  <c r="BM56" i="28"/>
  <c r="BN56" i="28"/>
  <c r="BG56" i="28"/>
  <c r="AZ56" i="28"/>
  <c r="AO56" i="28"/>
  <c r="AN56" i="28"/>
  <c r="AM56" i="28"/>
  <c r="AL56" i="28"/>
  <c r="BA56" i="28"/>
  <c r="AJ56" i="28"/>
  <c r="AE56" i="28"/>
  <c r="Z56" i="28"/>
  <c r="U56" i="28"/>
  <c r="P56" i="28"/>
  <c r="K56" i="28"/>
  <c r="AP56" i="28"/>
  <c r="F56" i="28"/>
  <c r="BG55" i="28"/>
  <c r="AZ55" i="28"/>
  <c r="AD55" i="28"/>
  <c r="AC55" i="28"/>
  <c r="AB55" i="28"/>
  <c r="AA55" i="28"/>
  <c r="X55" i="28"/>
  <c r="W55" i="28"/>
  <c r="V55" i="28"/>
  <c r="T55" i="28"/>
  <c r="AO55" i="28"/>
  <c r="S55" i="28"/>
  <c r="AN55" i="28"/>
  <c r="BC55" i="28"/>
  <c r="BJ55" i="28"/>
  <c r="R55" i="28"/>
  <c r="Q55" i="28"/>
  <c r="I55" i="28"/>
  <c r="H55" i="28"/>
  <c r="G55" i="28"/>
  <c r="D55" i="28"/>
  <c r="F55" i="28"/>
  <c r="C55" i="28"/>
  <c r="B55" i="28"/>
  <c r="BG54" i="28"/>
  <c r="AZ54" i="28"/>
  <c r="AO54" i="28"/>
  <c r="BD54" i="28"/>
  <c r="BK54" i="28"/>
  <c r="AN54" i="28"/>
  <c r="BC54" i="28"/>
  <c r="BJ54" i="28"/>
  <c r="AM54" i="28"/>
  <c r="AQ54" i="28"/>
  <c r="AL54" i="28"/>
  <c r="BA54" i="28"/>
  <c r="BH54" i="28"/>
  <c r="AH54" i="28"/>
  <c r="AG54" i="28"/>
  <c r="AF54" i="28"/>
  <c r="AE54" i="28"/>
  <c r="AP54" i="28"/>
  <c r="BE54" i="28"/>
  <c r="BL54" i="28"/>
  <c r="Z54" i="28"/>
  <c r="U54" i="28"/>
  <c r="N54" i="28"/>
  <c r="M54" i="28"/>
  <c r="L54" i="28"/>
  <c r="P54" i="28"/>
  <c r="K54" i="28"/>
  <c r="F54" i="28"/>
  <c r="BG53" i="28"/>
  <c r="AZ53" i="28"/>
  <c r="AO53" i="28"/>
  <c r="BD53" i="28"/>
  <c r="BK53" i="28"/>
  <c r="AN53" i="28"/>
  <c r="BC53" i="28"/>
  <c r="BJ53" i="28"/>
  <c r="AM53" i="28"/>
  <c r="BB53" i="28"/>
  <c r="BI53" i="28"/>
  <c r="AQ53" i="28"/>
  <c r="AL53" i="28"/>
  <c r="BA53" i="28"/>
  <c r="BH53" i="28"/>
  <c r="AH53" i="28"/>
  <c r="AG53" i="28"/>
  <c r="AF53" i="28"/>
  <c r="AE53" i="28"/>
  <c r="Z53" i="28"/>
  <c r="U53" i="28"/>
  <c r="N53" i="28"/>
  <c r="M53" i="28"/>
  <c r="L53" i="28"/>
  <c r="K53" i="28"/>
  <c r="AP53" i="28"/>
  <c r="BE53" i="28"/>
  <c r="BL53" i="28"/>
  <c r="F53" i="28"/>
  <c r="BG52" i="28"/>
  <c r="AZ52" i="28"/>
  <c r="AO52" i="28"/>
  <c r="BD52" i="28"/>
  <c r="BK52" i="28"/>
  <c r="AN52" i="28"/>
  <c r="BC52" i="28"/>
  <c r="BJ52" i="28"/>
  <c r="AM52" i="28"/>
  <c r="BB52" i="28"/>
  <c r="BI52" i="28"/>
  <c r="AL52" i="28"/>
  <c r="AH52" i="28"/>
  <c r="AG52" i="28"/>
  <c r="AF52" i="28"/>
  <c r="AE52" i="28"/>
  <c r="Z52" i="28"/>
  <c r="U52" i="28"/>
  <c r="N52" i="28"/>
  <c r="M52" i="28"/>
  <c r="M55" i="28"/>
  <c r="L52" i="28"/>
  <c r="K52" i="28"/>
  <c r="AP52" i="28"/>
  <c r="BE52" i="28"/>
  <c r="BL52" i="28"/>
  <c r="F52" i="28"/>
  <c r="BG51" i="28"/>
  <c r="AZ51" i="28"/>
  <c r="AO51" i="28"/>
  <c r="BD51" i="28"/>
  <c r="BK51" i="28"/>
  <c r="AN51" i="28"/>
  <c r="BC51" i="28"/>
  <c r="BJ51" i="28"/>
  <c r="AM51" i="28"/>
  <c r="BB51" i="28"/>
  <c r="BI51" i="28"/>
  <c r="AL51" i="28"/>
  <c r="BA51" i="28"/>
  <c r="BH51" i="28"/>
  <c r="BM51" i="28"/>
  <c r="AH51" i="28"/>
  <c r="AG51" i="28"/>
  <c r="AF51" i="28"/>
  <c r="AE51" i="28"/>
  <c r="Z51" i="28"/>
  <c r="U51" i="28"/>
  <c r="N51" i="28"/>
  <c r="N55" i="28"/>
  <c r="M51" i="28"/>
  <c r="L51" i="28"/>
  <c r="K51" i="28"/>
  <c r="F51" i="28"/>
  <c r="BG50" i="28"/>
  <c r="AZ50" i="28"/>
  <c r="AO50" i="28"/>
  <c r="BD50" i="28"/>
  <c r="BK50" i="28"/>
  <c r="AN50" i="28"/>
  <c r="BC50" i="28"/>
  <c r="BJ50" i="28"/>
  <c r="AM50" i="28"/>
  <c r="BB50" i="28"/>
  <c r="BI50" i="28"/>
  <c r="AL50" i="28"/>
  <c r="BA50" i="28"/>
  <c r="BH50" i="28"/>
  <c r="AH50" i="28"/>
  <c r="AG50" i="28"/>
  <c r="AJ50" i="28"/>
  <c r="AF50" i="28"/>
  <c r="AE50" i="28"/>
  <c r="Z50" i="28"/>
  <c r="U50" i="28"/>
  <c r="N50" i="28"/>
  <c r="M50" i="28"/>
  <c r="L50" i="28"/>
  <c r="K50" i="28"/>
  <c r="AP50" i="28"/>
  <c r="BE50" i="28"/>
  <c r="BL50" i="28"/>
  <c r="F50" i="28"/>
  <c r="BM49" i="28"/>
  <c r="BN49" i="28"/>
  <c r="BG49" i="28"/>
  <c r="AZ49" i="28"/>
  <c r="AO49" i="28"/>
  <c r="AN49" i="28"/>
  <c r="AM49" i="28"/>
  <c r="AL49" i="28"/>
  <c r="AJ49" i="28"/>
  <c r="AE49" i="28"/>
  <c r="Z49" i="28"/>
  <c r="U49" i="28"/>
  <c r="P49" i="28"/>
  <c r="K49" i="28"/>
  <c r="F49" i="28"/>
  <c r="BG48" i="28"/>
  <c r="AZ48" i="28"/>
  <c r="AD48" i="28"/>
  <c r="AC48" i="28"/>
  <c r="AB48" i="28"/>
  <c r="AA48" i="28"/>
  <c r="Y48" i="28"/>
  <c r="X48" i="28"/>
  <c r="W48" i="28"/>
  <c r="Z48" i="28"/>
  <c r="V48" i="28"/>
  <c r="T48" i="28"/>
  <c r="AO48" i="28"/>
  <c r="AW10" i="28"/>
  <c r="S48" i="28"/>
  <c r="R48" i="28"/>
  <c r="Q48" i="28"/>
  <c r="J48" i="28"/>
  <c r="I48" i="28"/>
  <c r="AN48" i="28"/>
  <c r="AV10" i="28"/>
  <c r="H48" i="28"/>
  <c r="G48" i="28"/>
  <c r="E48" i="28"/>
  <c r="D48" i="28"/>
  <c r="C48" i="28"/>
  <c r="B48" i="28"/>
  <c r="BG47" i="28"/>
  <c r="AZ47" i="28"/>
  <c r="AO47" i="28"/>
  <c r="BD47" i="28"/>
  <c r="BK47" i="28"/>
  <c r="AN47" i="28"/>
  <c r="BC47" i="28"/>
  <c r="BJ47" i="28"/>
  <c r="AM47" i="28"/>
  <c r="BB47" i="28"/>
  <c r="BI47" i="28"/>
  <c r="AL47" i="28"/>
  <c r="AQ47" i="28"/>
  <c r="BA47" i="28"/>
  <c r="BH47" i="28"/>
  <c r="AI47" i="28"/>
  <c r="AH47" i="28"/>
  <c r="AJ47" i="28"/>
  <c r="AG47" i="28"/>
  <c r="AF47" i="28"/>
  <c r="AE47" i="28"/>
  <c r="Z47" i="28"/>
  <c r="U47" i="28"/>
  <c r="AP47" i="28"/>
  <c r="BE47" i="28"/>
  <c r="BL47" i="28"/>
  <c r="O47" i="28"/>
  <c r="N47" i="28"/>
  <c r="M47" i="28"/>
  <c r="L47" i="28"/>
  <c r="K47" i="28"/>
  <c r="F47" i="28"/>
  <c r="BG46" i="28"/>
  <c r="AZ46" i="28"/>
  <c r="AO46" i="28"/>
  <c r="BD46" i="28"/>
  <c r="BK46" i="28"/>
  <c r="AN46" i="28"/>
  <c r="BC46" i="28"/>
  <c r="BJ46" i="28"/>
  <c r="AM46" i="28"/>
  <c r="BB46" i="28"/>
  <c r="BI46" i="28"/>
  <c r="AL46" i="28"/>
  <c r="AI46" i="28"/>
  <c r="AH46" i="28"/>
  <c r="AG46" i="28"/>
  <c r="AF46" i="28"/>
  <c r="AE46" i="28"/>
  <c r="Z46" i="28"/>
  <c r="U46" i="28"/>
  <c r="O46" i="28"/>
  <c r="N46" i="28"/>
  <c r="M46" i="28"/>
  <c r="L46" i="28"/>
  <c r="K46" i="28"/>
  <c r="F46" i="28"/>
  <c r="BG45" i="28"/>
  <c r="AZ45" i="28"/>
  <c r="AO45" i="28"/>
  <c r="BD45" i="28"/>
  <c r="BK45" i="28"/>
  <c r="AN45" i="28"/>
  <c r="BC45" i="28"/>
  <c r="BJ45" i="28"/>
  <c r="AM45" i="28"/>
  <c r="AL45" i="28"/>
  <c r="BA45" i="28"/>
  <c r="BH45" i="28"/>
  <c r="AI45" i="28"/>
  <c r="AH45" i="28"/>
  <c r="AG45" i="28"/>
  <c r="AF45" i="28"/>
  <c r="AE45" i="28"/>
  <c r="Z45" i="28"/>
  <c r="U45" i="28"/>
  <c r="O45" i="28"/>
  <c r="N45" i="28"/>
  <c r="M45" i="28"/>
  <c r="L45" i="28"/>
  <c r="K45" i="28"/>
  <c r="F45" i="28"/>
  <c r="BG44" i="28"/>
  <c r="AZ44" i="28"/>
  <c r="AO44" i="28"/>
  <c r="BD44" i="28"/>
  <c r="BK44" i="28"/>
  <c r="AN44" i="28"/>
  <c r="BC44" i="28"/>
  <c r="BJ44" i="28"/>
  <c r="AM44" i="28"/>
  <c r="BB44" i="28"/>
  <c r="BI44" i="28"/>
  <c r="AL44" i="28"/>
  <c r="BA44" i="28"/>
  <c r="BH44" i="28"/>
  <c r="AI44" i="28"/>
  <c r="AH44" i="28"/>
  <c r="AG44" i="28"/>
  <c r="AF44" i="28"/>
  <c r="AJ44" i="28"/>
  <c r="AE44" i="28"/>
  <c r="Z44" i="28"/>
  <c r="U44" i="28"/>
  <c r="O44" i="28"/>
  <c r="N44" i="28"/>
  <c r="P44" i="28"/>
  <c r="M44" i="28"/>
  <c r="L44" i="28"/>
  <c r="K44" i="28"/>
  <c r="AP44" i="28"/>
  <c r="BE44" i="28"/>
  <c r="BL44" i="28"/>
  <c r="F44" i="28"/>
  <c r="BG43" i="28"/>
  <c r="AZ43" i="28"/>
  <c r="AO43" i="28"/>
  <c r="BD43" i="28"/>
  <c r="BK43" i="28"/>
  <c r="BM43" i="28"/>
  <c r="BN43" i="28"/>
  <c r="AN43" i="28"/>
  <c r="BC43" i="28"/>
  <c r="BJ43" i="28"/>
  <c r="AM43" i="28"/>
  <c r="BB43" i="28"/>
  <c r="BI43" i="28"/>
  <c r="AL43" i="28"/>
  <c r="BA43" i="28"/>
  <c r="BH43" i="28"/>
  <c r="AI43" i="28"/>
  <c r="AH43" i="28"/>
  <c r="AG43" i="28"/>
  <c r="AJ43" i="28"/>
  <c r="AF43" i="28"/>
  <c r="AE43" i="28"/>
  <c r="Z43" i="28"/>
  <c r="U43" i="28"/>
  <c r="O43" i="28"/>
  <c r="N43" i="28"/>
  <c r="M43" i="28"/>
  <c r="P43" i="28"/>
  <c r="L43" i="28"/>
  <c r="K43" i="28"/>
  <c r="AP43" i="28"/>
  <c r="BE43" i="28"/>
  <c r="BL43" i="28"/>
  <c r="F43" i="28"/>
  <c r="BG42" i="28"/>
  <c r="AZ42" i="28"/>
  <c r="AO42" i="28"/>
  <c r="BD42" i="28"/>
  <c r="BK42" i="28"/>
  <c r="AN42" i="28"/>
  <c r="BC42" i="28"/>
  <c r="BJ42" i="28"/>
  <c r="AM42" i="28"/>
  <c r="BB42" i="28"/>
  <c r="BI42" i="28"/>
  <c r="AL42" i="28"/>
  <c r="AQ42" i="28"/>
  <c r="AI42" i="28"/>
  <c r="AH42" i="28"/>
  <c r="AG42" i="28"/>
  <c r="AF42" i="28"/>
  <c r="AE42" i="28"/>
  <c r="Z42" i="28"/>
  <c r="U42" i="28"/>
  <c r="AP42" i="28"/>
  <c r="BE42" i="28"/>
  <c r="O42" i="28"/>
  <c r="N42" i="28"/>
  <c r="M42" i="28"/>
  <c r="L42" i="28"/>
  <c r="K42" i="28"/>
  <c r="BL42" i="28"/>
  <c r="F42" i="28"/>
  <c r="BG41" i="28"/>
  <c r="AZ41" i="28"/>
  <c r="AO41" i="28"/>
  <c r="BD41" i="28"/>
  <c r="BK41" i="28"/>
  <c r="AN41" i="28"/>
  <c r="BC41" i="28"/>
  <c r="BJ41" i="28"/>
  <c r="AM41" i="28"/>
  <c r="BB41" i="28"/>
  <c r="BI41" i="28"/>
  <c r="AL41" i="28"/>
  <c r="AI41" i="28"/>
  <c r="AH41" i="28"/>
  <c r="AG41" i="28"/>
  <c r="AF41" i="28"/>
  <c r="AE41" i="28"/>
  <c r="Z41" i="28"/>
  <c r="U41" i="28"/>
  <c r="O41" i="28"/>
  <c r="N41" i="28"/>
  <c r="M41" i="28"/>
  <c r="L41" i="28"/>
  <c r="K41" i="28"/>
  <c r="F41" i="28"/>
  <c r="BG40" i="28"/>
  <c r="AZ40" i="28"/>
  <c r="AO40" i="28"/>
  <c r="BD40" i="28"/>
  <c r="BK40" i="28"/>
  <c r="AN40" i="28"/>
  <c r="BC40" i="28"/>
  <c r="BJ40" i="28"/>
  <c r="AM40" i="28"/>
  <c r="BB40" i="28"/>
  <c r="BI40" i="28"/>
  <c r="AL40" i="28"/>
  <c r="BA40" i="28"/>
  <c r="BH40" i="28"/>
  <c r="AI40" i="28"/>
  <c r="AH40" i="28"/>
  <c r="AG40" i="28"/>
  <c r="AF40" i="28"/>
  <c r="AE40" i="28"/>
  <c r="Z40" i="28"/>
  <c r="U40" i="28"/>
  <c r="O40" i="28"/>
  <c r="N40" i="28"/>
  <c r="P40" i="28"/>
  <c r="M40" i="28"/>
  <c r="L40" i="28"/>
  <c r="K40" i="28"/>
  <c r="AP40" i="28"/>
  <c r="BE40" i="28"/>
  <c r="BL40" i="28"/>
  <c r="F40" i="28"/>
  <c r="BG39" i="28"/>
  <c r="AZ39" i="28"/>
  <c r="AO39" i="28"/>
  <c r="BD39" i="28"/>
  <c r="BK39" i="28"/>
  <c r="AN39" i="28"/>
  <c r="BC39" i="28"/>
  <c r="BJ39" i="28"/>
  <c r="AM39" i="28"/>
  <c r="AL39" i="28"/>
  <c r="BA39" i="28"/>
  <c r="BH39" i="28"/>
  <c r="AI39" i="28"/>
  <c r="AH39" i="28"/>
  <c r="AG39" i="28"/>
  <c r="AF39" i="28"/>
  <c r="AE39" i="28"/>
  <c r="AP39" i="28"/>
  <c r="BE39" i="28"/>
  <c r="BL39" i="28"/>
  <c r="Z39" i="28"/>
  <c r="U39" i="28"/>
  <c r="O39" i="28"/>
  <c r="N39" i="28"/>
  <c r="M39" i="28"/>
  <c r="L39" i="28"/>
  <c r="K39" i="28"/>
  <c r="F39" i="28"/>
  <c r="BG38" i="28"/>
  <c r="AZ38" i="28"/>
  <c r="AO38" i="28"/>
  <c r="BD38" i="28"/>
  <c r="BK38" i="28"/>
  <c r="AN38" i="28"/>
  <c r="BC38" i="28"/>
  <c r="BJ38" i="28"/>
  <c r="AM38" i="28"/>
  <c r="AL38" i="28"/>
  <c r="BA38" i="28"/>
  <c r="BH38" i="28"/>
  <c r="AI38" i="28"/>
  <c r="AH38" i="28"/>
  <c r="AG38" i="28"/>
  <c r="AF38" i="28"/>
  <c r="AE38" i="28"/>
  <c r="AP38" i="28"/>
  <c r="BE38" i="28"/>
  <c r="BL38" i="28"/>
  <c r="Z38" i="28"/>
  <c r="U38" i="28"/>
  <c r="O38" i="28"/>
  <c r="N38" i="28"/>
  <c r="M38" i="28"/>
  <c r="P38" i="28"/>
  <c r="L38" i="28"/>
  <c r="K38" i="28"/>
  <c r="F38" i="28"/>
  <c r="BG37" i="28"/>
  <c r="AZ37" i="28"/>
  <c r="AO37" i="28"/>
  <c r="BD37" i="28"/>
  <c r="BK37" i="28"/>
  <c r="AN37" i="28"/>
  <c r="BC37" i="28"/>
  <c r="BJ37" i="28"/>
  <c r="AM37" i="28"/>
  <c r="BB37" i="28"/>
  <c r="BI37" i="28"/>
  <c r="AL37" i="28"/>
  <c r="AI37" i="28"/>
  <c r="AH37" i="28"/>
  <c r="AG37" i="28"/>
  <c r="AF37" i="28"/>
  <c r="AE37" i="28"/>
  <c r="Z37" i="28"/>
  <c r="U37" i="28"/>
  <c r="O37" i="28"/>
  <c r="N37" i="28"/>
  <c r="M37" i="28"/>
  <c r="L37" i="28"/>
  <c r="K37" i="28"/>
  <c r="F37" i="28"/>
  <c r="BG36" i="28"/>
  <c r="AZ36" i="28"/>
  <c r="AO36" i="28"/>
  <c r="BD36" i="28"/>
  <c r="BK36" i="28"/>
  <c r="AN36" i="28"/>
  <c r="BC36" i="28"/>
  <c r="BJ36" i="28"/>
  <c r="BM36" i="28"/>
  <c r="AM36" i="28"/>
  <c r="BB36" i="28"/>
  <c r="BI36" i="28"/>
  <c r="AL36" i="28"/>
  <c r="AI36" i="28"/>
  <c r="AH36" i="28"/>
  <c r="AG36" i="28"/>
  <c r="AF36" i="28"/>
  <c r="AE36" i="28"/>
  <c r="Z36" i="28"/>
  <c r="U36" i="28"/>
  <c r="O36" i="28"/>
  <c r="O48" i="28"/>
  <c r="N36" i="28"/>
  <c r="M36" i="28"/>
  <c r="L36" i="28"/>
  <c r="K36" i="28"/>
  <c r="F36" i="28"/>
  <c r="BG35" i="28"/>
  <c r="AZ35" i="28"/>
  <c r="AO35" i="28"/>
  <c r="BD35" i="28"/>
  <c r="BK35" i="28"/>
  <c r="AN35" i="28"/>
  <c r="BC35" i="28"/>
  <c r="BJ35" i="28"/>
  <c r="AM35" i="28"/>
  <c r="AL35" i="28"/>
  <c r="BA35" i="28"/>
  <c r="BH35" i="28"/>
  <c r="AI35" i="28"/>
  <c r="AH35" i="28"/>
  <c r="AG35" i="28"/>
  <c r="AF35" i="28"/>
  <c r="AE35" i="28"/>
  <c r="Z35" i="28"/>
  <c r="U35" i="28"/>
  <c r="BE35" i="28"/>
  <c r="BL35" i="28"/>
  <c r="O35" i="28"/>
  <c r="N35" i="28"/>
  <c r="M35" i="28"/>
  <c r="L35" i="28"/>
  <c r="K35" i="28"/>
  <c r="AP35" i="28"/>
  <c r="F35" i="28"/>
  <c r="BG33" i="28"/>
  <c r="AZ33" i="28"/>
  <c r="AO33" i="28"/>
  <c r="BD33" i="28"/>
  <c r="BK33" i="28"/>
  <c r="AN33" i="28"/>
  <c r="BC33" i="28"/>
  <c r="BJ33" i="28"/>
  <c r="AM33" i="28"/>
  <c r="AL33" i="28"/>
  <c r="BA33" i="28"/>
  <c r="BH33" i="28"/>
  <c r="AI33" i="28"/>
  <c r="AH33" i="28"/>
  <c r="AG33" i="28"/>
  <c r="AF33" i="28"/>
  <c r="AE33" i="28"/>
  <c r="Z33" i="28"/>
  <c r="U33" i="28"/>
  <c r="AP33" i="28"/>
  <c r="BE33" i="28"/>
  <c r="BL33" i="28"/>
  <c r="O33" i="28"/>
  <c r="N33" i="28"/>
  <c r="M33" i="28"/>
  <c r="L33" i="28"/>
  <c r="K33" i="28"/>
  <c r="F33" i="28"/>
  <c r="BG32" i="28"/>
  <c r="AZ32" i="28"/>
  <c r="AO32" i="28"/>
  <c r="BD32" i="28"/>
  <c r="BK32" i="28"/>
  <c r="AN32" i="28"/>
  <c r="BC32" i="28"/>
  <c r="BJ32" i="28"/>
  <c r="AM32" i="28"/>
  <c r="BB32" i="28"/>
  <c r="BI32" i="28"/>
  <c r="AL32" i="28"/>
  <c r="BA32" i="28"/>
  <c r="BH32" i="28"/>
  <c r="AI32" i="28"/>
  <c r="AH32" i="28"/>
  <c r="AG32" i="28"/>
  <c r="AF32" i="28"/>
  <c r="AJ32" i="28"/>
  <c r="AE32" i="28"/>
  <c r="AP32" i="28"/>
  <c r="BE32" i="28"/>
  <c r="BL32" i="28"/>
  <c r="Z32" i="28"/>
  <c r="U32" i="28"/>
  <c r="O32" i="28"/>
  <c r="N32" i="28"/>
  <c r="M32" i="28"/>
  <c r="L32" i="28"/>
  <c r="K32" i="28"/>
  <c r="F32" i="28"/>
  <c r="BG31" i="28"/>
  <c r="AZ31" i="28"/>
  <c r="AO31" i="28"/>
  <c r="BD31" i="28"/>
  <c r="BK31" i="28"/>
  <c r="AN31" i="28"/>
  <c r="BC31" i="28"/>
  <c r="BJ31" i="28"/>
  <c r="AM31" i="28"/>
  <c r="BB31" i="28"/>
  <c r="BI31" i="28"/>
  <c r="AL31" i="28"/>
  <c r="BA31" i="28"/>
  <c r="BH31" i="28"/>
  <c r="AI31" i="28"/>
  <c r="AH31" i="28"/>
  <c r="AG31" i="28"/>
  <c r="AJ31" i="28"/>
  <c r="AF31" i="28"/>
  <c r="AE31" i="28"/>
  <c r="Z31" i="28"/>
  <c r="U31" i="28"/>
  <c r="O31" i="28"/>
  <c r="N31" i="28"/>
  <c r="M31" i="28"/>
  <c r="M48" i="28"/>
  <c r="L31" i="28"/>
  <c r="K31" i="28"/>
  <c r="AP31" i="28"/>
  <c r="BE31" i="28"/>
  <c r="BL31" i="28"/>
  <c r="F31" i="28"/>
  <c r="BG30" i="28"/>
  <c r="AZ30" i="28"/>
  <c r="AO30" i="28"/>
  <c r="BD30" i="28"/>
  <c r="BK30" i="28"/>
  <c r="BK48" i="28"/>
  <c r="AN30" i="28"/>
  <c r="BC30" i="28"/>
  <c r="BJ30" i="28"/>
  <c r="AM30" i="28"/>
  <c r="BB30" i="28"/>
  <c r="BI30" i="28"/>
  <c r="AL30" i="28"/>
  <c r="AI30" i="28"/>
  <c r="AH30" i="28"/>
  <c r="AG30" i="28"/>
  <c r="AF30" i="28"/>
  <c r="AE30" i="28"/>
  <c r="Z30" i="28"/>
  <c r="U30" i="28"/>
  <c r="AP30" i="28"/>
  <c r="O30" i="28"/>
  <c r="N30" i="28"/>
  <c r="M30" i="28"/>
  <c r="L30" i="28"/>
  <c r="K30" i="28"/>
  <c r="BE30" i="28"/>
  <c r="BL30" i="28"/>
  <c r="F30" i="28"/>
  <c r="BG29" i="28"/>
  <c r="AZ29" i="28"/>
  <c r="AO29" i="28"/>
  <c r="BD29" i="28"/>
  <c r="BK29" i="28"/>
  <c r="AN29" i="28"/>
  <c r="BC29" i="28"/>
  <c r="BJ29" i="28"/>
  <c r="BJ48" i="28"/>
  <c r="AM29" i="28"/>
  <c r="BB29" i="28"/>
  <c r="BI29" i="28"/>
  <c r="AL29" i="28"/>
  <c r="BA29" i="28"/>
  <c r="BH29" i="28"/>
  <c r="AI29" i="28"/>
  <c r="AH29" i="28"/>
  <c r="AG29" i="28"/>
  <c r="AF29" i="28"/>
  <c r="AE29" i="28"/>
  <c r="Z29" i="28"/>
  <c r="U29" i="28"/>
  <c r="BE29" i="28"/>
  <c r="BL29" i="28"/>
  <c r="O29" i="28"/>
  <c r="N29" i="28"/>
  <c r="M29" i="28"/>
  <c r="L29" i="28"/>
  <c r="K29" i="28"/>
  <c r="AP29" i="28"/>
  <c r="F29" i="28"/>
  <c r="BG28" i="28"/>
  <c r="AZ28" i="28"/>
  <c r="AO28" i="28"/>
  <c r="BD28" i="28"/>
  <c r="BK28" i="28"/>
  <c r="AN28" i="28"/>
  <c r="BC28" i="28"/>
  <c r="BJ28" i="28"/>
  <c r="AM28" i="28"/>
  <c r="BB28" i="28"/>
  <c r="BI28" i="28"/>
  <c r="AL28" i="28"/>
  <c r="BA28" i="28"/>
  <c r="BH28" i="28"/>
  <c r="AI28" i="28"/>
  <c r="AH28" i="28"/>
  <c r="AG28" i="28"/>
  <c r="AF28" i="28"/>
  <c r="AE28" i="28"/>
  <c r="Z28" i="28"/>
  <c r="U28" i="28"/>
  <c r="AP28" i="28"/>
  <c r="BE28" i="28"/>
  <c r="BL28" i="28"/>
  <c r="O28" i="28"/>
  <c r="N28" i="28"/>
  <c r="M28" i="28"/>
  <c r="L28" i="28"/>
  <c r="K28" i="28"/>
  <c r="F28" i="28"/>
  <c r="BG27" i="28"/>
  <c r="AZ27" i="28"/>
  <c r="AO27" i="28"/>
  <c r="BD27" i="28"/>
  <c r="BK27" i="28"/>
  <c r="AN27" i="28"/>
  <c r="BC27" i="28"/>
  <c r="BJ27" i="28"/>
  <c r="AM27" i="28"/>
  <c r="BB27" i="28"/>
  <c r="BI27" i="28"/>
  <c r="AL27" i="28"/>
  <c r="BA27" i="28"/>
  <c r="BH27" i="28"/>
  <c r="AI27" i="28"/>
  <c r="AH27" i="28"/>
  <c r="AG27" i="28"/>
  <c r="AF27" i="28"/>
  <c r="AE27" i="28"/>
  <c r="AP27" i="28"/>
  <c r="BE27" i="28"/>
  <c r="BL27" i="28"/>
  <c r="Z27" i="28"/>
  <c r="U27" i="28"/>
  <c r="O27" i="28"/>
  <c r="N27" i="28"/>
  <c r="M27" i="28"/>
  <c r="L27" i="28"/>
  <c r="P27" i="28"/>
  <c r="K27" i="28"/>
  <c r="F27" i="28"/>
  <c r="BG34" i="28"/>
  <c r="AZ34" i="28"/>
  <c r="AO34" i="28"/>
  <c r="BD34" i="28"/>
  <c r="BK34" i="28"/>
  <c r="AN34" i="28"/>
  <c r="BC34" i="28"/>
  <c r="BJ34" i="28"/>
  <c r="AM34" i="28"/>
  <c r="BB34" i="28"/>
  <c r="BI34" i="28"/>
  <c r="AL34" i="28"/>
  <c r="BA34" i="28"/>
  <c r="BH34" i="28"/>
  <c r="AI34" i="28"/>
  <c r="AH34" i="28"/>
  <c r="AG34" i="28"/>
  <c r="AF34" i="28"/>
  <c r="AE34" i="28"/>
  <c r="U34" i="28"/>
  <c r="O34" i="28"/>
  <c r="N34" i="28"/>
  <c r="M34" i="28"/>
  <c r="L34" i="28"/>
  <c r="K34" i="28"/>
  <c r="AP34" i="28"/>
  <c r="BE34" i="28"/>
  <c r="BL34" i="28"/>
  <c r="F34" i="28"/>
  <c r="BG26" i="28"/>
  <c r="AZ26" i="28"/>
  <c r="AO26" i="28"/>
  <c r="BD26" i="28"/>
  <c r="BK26" i="28"/>
  <c r="AN26" i="28"/>
  <c r="AQ26" i="28"/>
  <c r="BC26" i="28"/>
  <c r="BJ26" i="28"/>
  <c r="AM26" i="28"/>
  <c r="BB26" i="28"/>
  <c r="BI26" i="28"/>
  <c r="AL26" i="28"/>
  <c r="BA26" i="28"/>
  <c r="BH26" i="28"/>
  <c r="BM26" i="28"/>
  <c r="AI26" i="28"/>
  <c r="AH26" i="28"/>
  <c r="AG26" i="28"/>
  <c r="AF26" i="28"/>
  <c r="AE26" i="28"/>
  <c r="U26" i="28"/>
  <c r="O26" i="28"/>
  <c r="N26" i="28"/>
  <c r="M26" i="28"/>
  <c r="L26" i="28"/>
  <c r="P26" i="28"/>
  <c r="K26" i="28"/>
  <c r="AP26" i="28"/>
  <c r="BE26" i="28"/>
  <c r="BL26" i="28"/>
  <c r="F26" i="28"/>
  <c r="BG25" i="28"/>
  <c r="AZ25" i="28"/>
  <c r="AO25" i="28"/>
  <c r="BD25" i="28"/>
  <c r="AN25" i="28"/>
  <c r="BC25" i="28"/>
  <c r="AM25" i="28"/>
  <c r="BB25" i="28"/>
  <c r="AL25" i="28"/>
  <c r="AI25" i="28"/>
  <c r="AH25" i="28"/>
  <c r="AG25" i="28"/>
  <c r="AF25" i="28"/>
  <c r="AE25" i="28"/>
  <c r="Z25" i="28"/>
  <c r="U25" i="28"/>
  <c r="O25" i="28"/>
  <c r="N25" i="28"/>
  <c r="M25" i="28"/>
  <c r="L25" i="28"/>
  <c r="K25" i="28"/>
  <c r="F25" i="28"/>
  <c r="BM24" i="28"/>
  <c r="BN24" i="28"/>
  <c r="BG24" i="28"/>
  <c r="AZ24" i="28"/>
  <c r="AO24" i="28"/>
  <c r="AN24" i="28"/>
  <c r="AM24" i="28"/>
  <c r="AL24" i="28"/>
  <c r="BA24" i="28"/>
  <c r="AJ24" i="28"/>
  <c r="AE24" i="28"/>
  <c r="Z24" i="28"/>
  <c r="U24" i="28"/>
  <c r="P24" i="28"/>
  <c r="K24" i="28"/>
  <c r="F24" i="28"/>
  <c r="BG23" i="28"/>
  <c r="AZ23" i="28"/>
  <c r="AD23" i="28"/>
  <c r="AC23" i="28"/>
  <c r="AB23" i="28"/>
  <c r="X23" i="28"/>
  <c r="W23" i="28"/>
  <c r="V23" i="28"/>
  <c r="Z23" i="28"/>
  <c r="T23" i="28"/>
  <c r="S23" i="28"/>
  <c r="AN23" i="28"/>
  <c r="AV9" i="28"/>
  <c r="R23" i="28"/>
  <c r="AM23" i="28"/>
  <c r="AU9" i="28"/>
  <c r="Q23" i="28"/>
  <c r="J23" i="28"/>
  <c r="I23" i="28"/>
  <c r="H23" i="28"/>
  <c r="G23" i="28"/>
  <c r="D23" i="28"/>
  <c r="F23" i="28"/>
  <c r="C23" i="28"/>
  <c r="B23" i="28"/>
  <c r="B98" i="28"/>
  <c r="B109" i="28"/>
  <c r="BG22" i="28"/>
  <c r="AZ22" i="28"/>
  <c r="AO22" i="28"/>
  <c r="BD22" i="28"/>
  <c r="BK22" i="28"/>
  <c r="AN22" i="28"/>
  <c r="AN3" i="28"/>
  <c r="AM22" i="28"/>
  <c r="BB22" i="28"/>
  <c r="BI22" i="28"/>
  <c r="AI22" i="28"/>
  <c r="AH22" i="28"/>
  <c r="AG22" i="28"/>
  <c r="AF22" i="28"/>
  <c r="AE22" i="28"/>
  <c r="Z22" i="28"/>
  <c r="U22" i="28"/>
  <c r="O22" i="28"/>
  <c r="N22" i="28"/>
  <c r="M22" i="28"/>
  <c r="L22" i="28"/>
  <c r="K22" i="28"/>
  <c r="F22" i="28"/>
  <c r="BG21" i="28"/>
  <c r="AZ21" i="28"/>
  <c r="AO21" i="28"/>
  <c r="BD21" i="28"/>
  <c r="BK21" i="28"/>
  <c r="AN21" i="28"/>
  <c r="BC21" i="28"/>
  <c r="BJ21" i="28"/>
  <c r="AM21" i="28"/>
  <c r="BB21" i="28"/>
  <c r="BI21" i="28"/>
  <c r="AI21" i="28"/>
  <c r="AH21" i="28"/>
  <c r="AG21" i="28"/>
  <c r="AF21" i="28"/>
  <c r="AJ21" i="28"/>
  <c r="AE21" i="28"/>
  <c r="Z21" i="28"/>
  <c r="U21" i="28"/>
  <c r="O21" i="28"/>
  <c r="N21" i="28"/>
  <c r="M21" i="28"/>
  <c r="L21" i="28"/>
  <c r="P21" i="28"/>
  <c r="K21" i="28"/>
  <c r="F21" i="28"/>
  <c r="BG20" i="28"/>
  <c r="AZ20" i="28"/>
  <c r="AO20" i="28"/>
  <c r="BD20" i="28"/>
  <c r="BK20" i="28"/>
  <c r="AN20" i="28"/>
  <c r="AM20" i="28"/>
  <c r="BB20" i="28"/>
  <c r="BI20" i="28"/>
  <c r="AI20" i="28"/>
  <c r="AH20" i="28"/>
  <c r="AG20" i="28"/>
  <c r="AF20" i="28"/>
  <c r="Z20" i="28"/>
  <c r="U20" i="28"/>
  <c r="O20" i="28"/>
  <c r="N20" i="28"/>
  <c r="M20" i="28"/>
  <c r="L20" i="28"/>
  <c r="K20" i="28"/>
  <c r="F20" i="28"/>
  <c r="BG19" i="28"/>
  <c r="AZ19" i="28"/>
  <c r="AO19" i="28"/>
  <c r="BD19" i="28"/>
  <c r="BK19" i="28"/>
  <c r="AN19" i="28"/>
  <c r="BC19" i="28"/>
  <c r="BJ19" i="28"/>
  <c r="AM19" i="28"/>
  <c r="BB19" i="28"/>
  <c r="BI19" i="28"/>
  <c r="AI19" i="28"/>
  <c r="AH19" i="28"/>
  <c r="AG19" i="28"/>
  <c r="AF19" i="28"/>
  <c r="AE19" i="28"/>
  <c r="Z19" i="28"/>
  <c r="U19" i="28"/>
  <c r="O19" i="28"/>
  <c r="N19" i="28"/>
  <c r="M19" i="28"/>
  <c r="L19" i="28"/>
  <c r="K19" i="28"/>
  <c r="F19" i="28"/>
  <c r="BM18" i="28"/>
  <c r="BN18" i="28"/>
  <c r="BG18" i="28"/>
  <c r="AZ18" i="28"/>
  <c r="AO18" i="28"/>
  <c r="AN18" i="28"/>
  <c r="AM18" i="28"/>
  <c r="BA18" i="28"/>
  <c r="AJ18" i="28"/>
  <c r="Z18" i="28"/>
  <c r="U18" i="28"/>
  <c r="AP18" i="28"/>
  <c r="P18" i="28"/>
  <c r="K18" i="28"/>
  <c r="F18" i="28"/>
  <c r="BG17" i="28"/>
  <c r="AZ17" i="28"/>
  <c r="AD17" i="28"/>
  <c r="AC17" i="28"/>
  <c r="AB17" i="28"/>
  <c r="AA17" i="28"/>
  <c r="Y17" i="28"/>
  <c r="X17" i="28"/>
  <c r="W17" i="28"/>
  <c r="V17" i="28"/>
  <c r="T17" i="28"/>
  <c r="S17" i="28"/>
  <c r="R17" i="28"/>
  <c r="J17" i="28"/>
  <c r="I17" i="28"/>
  <c r="H17" i="28"/>
  <c r="E17" i="28"/>
  <c r="D17" i="28"/>
  <c r="C17" i="28"/>
  <c r="B17" i="28"/>
  <c r="BG16" i="28"/>
  <c r="AZ16" i="28"/>
  <c r="BB16" i="28"/>
  <c r="BI16" i="28"/>
  <c r="BA16" i="28"/>
  <c r="BH16" i="28"/>
  <c r="AI16" i="28"/>
  <c r="AH16" i="28"/>
  <c r="AG16" i="28"/>
  <c r="AF16" i="28"/>
  <c r="AE16" i="28"/>
  <c r="AP16" i="28"/>
  <c r="BE16" i="28"/>
  <c r="BL16" i="28"/>
  <c r="Z16" i="28"/>
  <c r="U16" i="28"/>
  <c r="O16" i="28"/>
  <c r="N16" i="28"/>
  <c r="M16" i="28"/>
  <c r="L16" i="28"/>
  <c r="P16" i="28"/>
  <c r="K16" i="28"/>
  <c r="F16" i="28"/>
  <c r="BG15" i="28"/>
  <c r="AZ15" i="28"/>
  <c r="BD15" i="28"/>
  <c r="BK15" i="28"/>
  <c r="AI15" i="28"/>
  <c r="AH15" i="28"/>
  <c r="AJ15" i="28"/>
  <c r="AG15" i="28"/>
  <c r="AF15" i="28"/>
  <c r="AE15" i="28"/>
  <c r="AP15" i="28"/>
  <c r="BE15" i="28"/>
  <c r="BL15" i="28"/>
  <c r="Z15" i="28"/>
  <c r="U15" i="28"/>
  <c r="O15" i="28"/>
  <c r="N15" i="28"/>
  <c r="P15" i="28"/>
  <c r="M15" i="28"/>
  <c r="L15" i="28"/>
  <c r="K15" i="28"/>
  <c r="F15" i="28"/>
  <c r="BG14" i="28"/>
  <c r="AZ14" i="28"/>
  <c r="BD14" i="28"/>
  <c r="BK14" i="28"/>
  <c r="BA14" i="28"/>
  <c r="BH14" i="28"/>
  <c r="AI14" i="28"/>
  <c r="AH14" i="28"/>
  <c r="AG14" i="28"/>
  <c r="AF14" i="28"/>
  <c r="AE14" i="28"/>
  <c r="AP14" i="28"/>
  <c r="BE14" i="28"/>
  <c r="BL14" i="28"/>
  <c r="Z14" i="28"/>
  <c r="U14" i="28"/>
  <c r="O14" i="28"/>
  <c r="N14" i="28"/>
  <c r="M14" i="28"/>
  <c r="P14" i="28"/>
  <c r="L14" i="28"/>
  <c r="K14" i="28"/>
  <c r="F14" i="28"/>
  <c r="BG13" i="28"/>
  <c r="AZ13" i="28"/>
  <c r="BD13" i="28"/>
  <c r="BK13" i="28"/>
  <c r="AI13" i="28"/>
  <c r="AH13" i="28"/>
  <c r="AG13" i="28"/>
  <c r="AF13" i="28"/>
  <c r="AE13" i="28"/>
  <c r="Z13" i="28"/>
  <c r="O13" i="28"/>
  <c r="N13" i="28"/>
  <c r="M13" i="28"/>
  <c r="L13" i="28"/>
  <c r="K13" i="28"/>
  <c r="F13" i="28"/>
  <c r="BG12" i="28"/>
  <c r="AZ12" i="28"/>
  <c r="BK12" i="28"/>
  <c r="BC12" i="28"/>
  <c r="BJ12" i="28"/>
  <c r="BB12" i="28"/>
  <c r="BI12" i="28"/>
  <c r="AI12" i="28"/>
  <c r="AH12" i="28"/>
  <c r="AG12" i="28"/>
  <c r="AF12" i="28"/>
  <c r="AE12" i="28"/>
  <c r="Z12" i="28"/>
  <c r="U12" i="28"/>
  <c r="O12" i="28"/>
  <c r="N12" i="28"/>
  <c r="P12" i="28"/>
  <c r="M12" i="28"/>
  <c r="L12" i="28"/>
  <c r="K12" i="28"/>
  <c r="AP12" i="28"/>
  <c r="BE12" i="28"/>
  <c r="BL12" i="28"/>
  <c r="F12" i="28"/>
  <c r="BG11" i="28"/>
  <c r="AZ11" i="28"/>
  <c r="BD11" i="28"/>
  <c r="BK11" i="28"/>
  <c r="BC11" i="28"/>
  <c r="BJ11" i="28"/>
  <c r="AI11" i="28"/>
  <c r="AH11" i="28"/>
  <c r="AG11" i="28"/>
  <c r="AF11" i="28"/>
  <c r="AE11" i="28"/>
  <c r="Z11" i="28"/>
  <c r="O11" i="28"/>
  <c r="N11" i="28"/>
  <c r="M11" i="28"/>
  <c r="L11" i="28"/>
  <c r="F11" i="28"/>
  <c r="BG10" i="28"/>
  <c r="AZ10" i="28"/>
  <c r="BD10" i="28"/>
  <c r="BK10" i="28"/>
  <c r="BB10" i="28"/>
  <c r="BI10" i="28"/>
  <c r="AI10" i="28"/>
  <c r="AH10" i="28"/>
  <c r="AG10" i="28"/>
  <c r="AF10" i="28"/>
  <c r="AE10" i="28"/>
  <c r="BL10" i="28"/>
  <c r="Z10" i="28"/>
  <c r="U10" i="28"/>
  <c r="AP10" i="28"/>
  <c r="BE10" i="28"/>
  <c r="O10" i="28"/>
  <c r="N10" i="28"/>
  <c r="M10" i="28"/>
  <c r="L10" i="28"/>
  <c r="P10" i="28"/>
  <c r="K10" i="28"/>
  <c r="F10" i="28"/>
  <c r="BG9" i="28"/>
  <c r="AZ9" i="28"/>
  <c r="BD9" i="28"/>
  <c r="BK9" i="28"/>
  <c r="BC9" i="28"/>
  <c r="BJ9" i="28"/>
  <c r="BB9" i="28"/>
  <c r="BI9" i="28"/>
  <c r="AQ9" i="28"/>
  <c r="AI9" i="28"/>
  <c r="AH9" i="28"/>
  <c r="AG9" i="28"/>
  <c r="AF9" i="28"/>
  <c r="AE9" i="28"/>
  <c r="Z9" i="28"/>
  <c r="U9" i="28"/>
  <c r="O9" i="28"/>
  <c r="N9" i="28"/>
  <c r="M9" i="28"/>
  <c r="L9" i="28"/>
  <c r="K9" i="28"/>
  <c r="F9" i="28"/>
  <c r="BG8" i="28"/>
  <c r="AZ8" i="28"/>
  <c r="AO8" i="28"/>
  <c r="BD8" i="28"/>
  <c r="BK8" i="28"/>
  <c r="AN8" i="28"/>
  <c r="BC8" i="28"/>
  <c r="BJ8" i="28"/>
  <c r="AM8" i="28"/>
  <c r="BB8" i="28"/>
  <c r="BI8" i="28"/>
  <c r="AL8" i="28"/>
  <c r="AI8" i="28"/>
  <c r="AH8" i="28"/>
  <c r="AG8" i="28"/>
  <c r="AJ8" i="28"/>
  <c r="AF8" i="28"/>
  <c r="AE8" i="28"/>
  <c r="Z8" i="28"/>
  <c r="U8" i="28"/>
  <c r="O8" i="28"/>
  <c r="N8" i="28"/>
  <c r="M8" i="28"/>
  <c r="M17" i="28"/>
  <c r="L8" i="28"/>
  <c r="P8" i="28"/>
  <c r="K8" i="28"/>
  <c r="AP8" i="28"/>
  <c r="BE8" i="28"/>
  <c r="BL8" i="28"/>
  <c r="F8" i="28"/>
  <c r="AZ7" i="28"/>
  <c r="Z7" i="28"/>
  <c r="P7" i="28"/>
  <c r="AO3" i="28"/>
  <c r="BB82" i="28"/>
  <c r="BI82" i="28"/>
  <c r="BI88" i="28"/>
  <c r="BA81" i="28"/>
  <c r="P47" i="28"/>
  <c r="P36" i="28"/>
  <c r="P28" i="28"/>
  <c r="P22" i="28"/>
  <c r="P42" i="28"/>
  <c r="P41" i="28"/>
  <c r="P35" i="28"/>
  <c r="P37" i="28"/>
  <c r="P33" i="28"/>
  <c r="AJ9" i="28"/>
  <c r="BA36" i="28"/>
  <c r="BH36" i="28"/>
  <c r="P39" i="28"/>
  <c r="L48" i="28"/>
  <c r="P25" i="28"/>
  <c r="BB45" i="28"/>
  <c r="BI45" i="28"/>
  <c r="P32" i="28"/>
  <c r="BJ25" i="28"/>
  <c r="M23" i="28"/>
  <c r="P30" i="28"/>
  <c r="P9" i="28"/>
  <c r="O23" i="28"/>
  <c r="P34" i="28"/>
  <c r="AJ16" i="28"/>
  <c r="P45" i="28"/>
  <c r="F48" i="28"/>
  <c r="P46" i="28"/>
  <c r="K48" i="28"/>
  <c r="P104" i="28"/>
  <c r="P93" i="28"/>
  <c r="N23" i="28"/>
  <c r="P20" i="28"/>
  <c r="P11" i="28"/>
  <c r="O17" i="28"/>
  <c r="K107" i="28"/>
  <c r="AP102" i="28"/>
  <c r="O107" i="28"/>
  <c r="AP100" i="28"/>
  <c r="AI107" i="28"/>
  <c r="AP104" i="28"/>
  <c r="BE104" i="28"/>
  <c r="BL104" i="28"/>
  <c r="BL107" i="28"/>
  <c r="AQ103" i="28"/>
  <c r="M107" i="28"/>
  <c r="AN97" i="28"/>
  <c r="BC97" i="28"/>
  <c r="BJ97" i="28"/>
  <c r="P58" i="28"/>
  <c r="P78" i="28"/>
  <c r="AP66" i="28"/>
  <c r="O80" i="28"/>
  <c r="AQ83" i="28"/>
  <c r="AP58" i="28"/>
  <c r="BE58" i="28"/>
  <c r="BL58" i="28"/>
  <c r="BA63" i="28"/>
  <c r="F72" i="28"/>
  <c r="AO72" i="28"/>
  <c r="AW13" i="28"/>
  <c r="P77" i="28"/>
  <c r="AL55" i="28"/>
  <c r="BA55" i="28"/>
  <c r="BH55" i="28"/>
  <c r="BA73" i="28"/>
  <c r="AP82" i="28"/>
  <c r="BE82" i="28"/>
  <c r="BL82" i="28"/>
  <c r="AQ56" i="28"/>
  <c r="AP49" i="28"/>
  <c r="AQ91" i="28"/>
  <c r="C98" i="28"/>
  <c r="C109" i="28"/>
  <c r="P65" i="28"/>
  <c r="AP73" i="28"/>
  <c r="P85" i="28"/>
  <c r="AP87" i="28"/>
  <c r="BE87" i="28"/>
  <c r="BL87" i="28"/>
  <c r="P105" i="28"/>
  <c r="AQ85" i="28"/>
  <c r="AO61" i="28"/>
  <c r="AW12" i="28"/>
  <c r="BH63" i="28"/>
  <c r="F80" i="28"/>
  <c r="BH82" i="28"/>
  <c r="BM82" i="28"/>
  <c r="BN82" i="28"/>
  <c r="P74" i="28"/>
  <c r="AQ82" i="28"/>
  <c r="BC82" i="28"/>
  <c r="BJ82" i="28"/>
  <c r="BC90" i="28"/>
  <c r="BJ90" i="28"/>
  <c r="AQ62" i="28"/>
  <c r="BA62" i="28"/>
  <c r="AP81" i="28"/>
  <c r="P50" i="28"/>
  <c r="AP62" i="28"/>
  <c r="P75" i="28"/>
  <c r="AP64" i="28"/>
  <c r="AN72" i="28"/>
  <c r="AV13" i="28"/>
  <c r="BH106" i="28"/>
  <c r="U107" i="28"/>
  <c r="BA95" i="28"/>
  <c r="BH95" i="28"/>
  <c r="BM95" i="28"/>
  <c r="BN95" i="28"/>
  <c r="AQ92" i="28"/>
  <c r="U55" i="28"/>
  <c r="BA10" i="28"/>
  <c r="BH10" i="28"/>
  <c r="U17" i="28"/>
  <c r="AQ24" i="28"/>
  <c r="BA15" i="28"/>
  <c r="BH15" i="28"/>
  <c r="BM15" i="28"/>
  <c r="BN15" i="28"/>
  <c r="AM3" i="28"/>
  <c r="R98" i="28"/>
  <c r="R109" i="28"/>
  <c r="BI25" i="28"/>
  <c r="U48" i="28"/>
  <c r="AQ49" i="28"/>
  <c r="BA49" i="28"/>
  <c r="BB60" i="28"/>
  <c r="BI60" i="28"/>
  <c r="BJ63" i="28"/>
  <c r="BM63" i="28"/>
  <c r="BN63" i="28"/>
  <c r="BA84" i="28"/>
  <c r="BH84" i="28"/>
  <c r="AQ84" i="28"/>
  <c r="BI68" i="28"/>
  <c r="Q98" i="28"/>
  <c r="Q109" i="28"/>
  <c r="AW11" i="28"/>
  <c r="BD55" i="28"/>
  <c r="BK55" i="28"/>
  <c r="L55" i="28"/>
  <c r="P55" i="28"/>
  <c r="P52" i="28"/>
  <c r="BI103" i="28"/>
  <c r="BH67" i="28"/>
  <c r="P83" i="28"/>
  <c r="K61" i="28"/>
  <c r="AM61" i="28"/>
  <c r="AQ87" i="28"/>
  <c r="AL97" i="28"/>
  <c r="BA97" i="28"/>
  <c r="BH97" i="28"/>
  <c r="AT11" i="28"/>
  <c r="BB57" i="28"/>
  <c r="BI57" i="28"/>
  <c r="BD79" i="28"/>
  <c r="BK79" i="28"/>
  <c r="O88" i="28"/>
  <c r="U80" i="28"/>
  <c r="AQ52" i="28"/>
  <c r="BA52" i="28"/>
  <c r="BH52" i="28"/>
  <c r="BM52" i="28"/>
  <c r="BN52" i="28"/>
  <c r="BA58" i="28"/>
  <c r="BH58" i="28"/>
  <c r="AQ50" i="28"/>
  <c r="L61" i="28"/>
  <c r="M80" i="28"/>
  <c r="N61" i="28"/>
  <c r="BD77" i="28"/>
  <c r="BK77" i="28"/>
  <c r="AJ82" i="28"/>
  <c r="AM97" i="28"/>
  <c r="BB97" i="28"/>
  <c r="BI97" i="28"/>
  <c r="M97" i="28"/>
  <c r="BK103" i="28"/>
  <c r="AP99" i="28"/>
  <c r="AO107" i="28"/>
  <c r="AW17" i="28"/>
  <c r="K72" i="28"/>
  <c r="AP79" i="28"/>
  <c r="BE79" i="28"/>
  <c r="BL79" i="28"/>
  <c r="AL107" i="28"/>
  <c r="AT17" i="28"/>
  <c r="P71" i="28"/>
  <c r="BB90" i="28"/>
  <c r="BI90" i="28"/>
  <c r="BM90" i="28"/>
  <c r="AQ90" i="28"/>
  <c r="AQ94" i="28"/>
  <c r="BA94" i="28"/>
  <c r="BH94" i="28"/>
  <c r="BM94" i="28"/>
  <c r="BN94" i="28"/>
  <c r="AP106" i="28"/>
  <c r="BE106" i="28"/>
  <c r="BL106" i="28"/>
  <c r="P59" i="28"/>
  <c r="O72" i="28"/>
  <c r="AQ63" i="28"/>
  <c r="AJ103" i="28"/>
  <c r="P106" i="28"/>
  <c r="AJ106" i="28"/>
  <c r="P53" i="28"/>
  <c r="AJ58" i="28"/>
  <c r="P70" i="28"/>
  <c r="P94" i="28"/>
  <c r="P95" i="28"/>
  <c r="AP96" i="28"/>
  <c r="BE96" i="28"/>
  <c r="BL96" i="28"/>
  <c r="AI97" i="28"/>
  <c r="AQ15" i="28"/>
  <c r="AQ13" i="28"/>
  <c r="AJ85" i="28"/>
  <c r="AI88" i="28"/>
  <c r="BM85" i="28"/>
  <c r="AG88" i="28"/>
  <c r="AN88" i="28"/>
  <c r="AV8" i="28"/>
  <c r="AQ96" i="28"/>
  <c r="BB95" i="28"/>
  <c r="BI95" i="28"/>
  <c r="BM92" i="28"/>
  <c r="BN92" i="28"/>
  <c r="BM106" i="28"/>
  <c r="AF107" i="28"/>
  <c r="BI107" i="28"/>
  <c r="BB107" i="28"/>
  <c r="AJ105" i="28"/>
  <c r="BA105" i="28"/>
  <c r="BA107" i="28"/>
  <c r="BH105" i="28"/>
  <c r="BM105" i="28"/>
  <c r="BN105" i="28"/>
  <c r="BJ104" i="28"/>
  <c r="BJ107" i="28"/>
  <c r="BC107" i="28"/>
  <c r="AQ104" i="28"/>
  <c r="AE107" i="28"/>
  <c r="BH104" i="28"/>
  <c r="BH107" i="28"/>
  <c r="AJ76" i="28"/>
  <c r="BM79" i="28"/>
  <c r="BN79" i="28"/>
  <c r="AQ79" i="28"/>
  <c r="AQ78" i="28"/>
  <c r="AW15" i="28"/>
  <c r="AH80" i="28"/>
  <c r="BM77" i="28"/>
  <c r="BN77" i="28"/>
  <c r="AQ77" i="28"/>
  <c r="AJ75" i="28"/>
  <c r="AE80" i="28"/>
  <c r="AQ74" i="28"/>
  <c r="AJ74" i="28"/>
  <c r="BB80" i="28"/>
  <c r="BI80" i="28"/>
  <c r="BM74" i="28"/>
  <c r="AG80" i="28"/>
  <c r="AT15" i="28"/>
  <c r="BA80" i="28"/>
  <c r="BH80" i="28"/>
  <c r="AP74" i="28"/>
  <c r="BE74" i="28"/>
  <c r="BL74" i="28"/>
  <c r="BN74" i="28"/>
  <c r="AJ71" i="28"/>
  <c r="BI70" i="28"/>
  <c r="BM70" i="28"/>
  <c r="BN70" i="28"/>
  <c r="BE70" i="28"/>
  <c r="BL70" i="28"/>
  <c r="BH69" i="28"/>
  <c r="BE69" i="28"/>
  <c r="BL69" i="28"/>
  <c r="BM67" i="28"/>
  <c r="BA66" i="28"/>
  <c r="BE66" i="28"/>
  <c r="BL66" i="28"/>
  <c r="BD72" i="28"/>
  <c r="BK72" i="28"/>
  <c r="BA68" i="28"/>
  <c r="BE68" i="28"/>
  <c r="BL68" i="28"/>
  <c r="AJ70" i="28"/>
  <c r="AQ69" i="28"/>
  <c r="BE64" i="28"/>
  <c r="BL64" i="28"/>
  <c r="BH64" i="28"/>
  <c r="BM64" i="28"/>
  <c r="BN64" i="28"/>
  <c r="BJ65" i="28"/>
  <c r="BM65" i="28"/>
  <c r="BN65" i="28"/>
  <c r="AQ65" i="28"/>
  <c r="AJ65" i="28"/>
  <c r="BE65" i="28"/>
  <c r="BL65" i="28"/>
  <c r="BH65" i="28"/>
  <c r="AT13" i="28"/>
  <c r="AE72" i="28"/>
  <c r="BI63" i="28"/>
  <c r="BE63" i="28"/>
  <c r="AF72" i="28"/>
  <c r="AQ60" i="28"/>
  <c r="AJ60" i="28"/>
  <c r="BA60" i="28"/>
  <c r="BH60" i="28"/>
  <c r="BN60" i="28"/>
  <c r="BD61" i="28"/>
  <c r="BK61" i="28"/>
  <c r="AI61" i="28"/>
  <c r="BM58" i="28"/>
  <c r="BN58" i="28"/>
  <c r="AQ58" i="28"/>
  <c r="BC61" i="28"/>
  <c r="BJ61" i="28"/>
  <c r="AV12" i="28"/>
  <c r="AT12" i="28"/>
  <c r="BA61" i="28"/>
  <c r="BH61" i="28"/>
  <c r="AH55" i="28"/>
  <c r="BB54" i="28"/>
  <c r="BI54" i="28"/>
  <c r="BM54" i="28"/>
  <c r="BN54" i="28"/>
  <c r="AE55" i="28"/>
  <c r="AQ51" i="28"/>
  <c r="AV11" i="28"/>
  <c r="AG55" i="28"/>
  <c r="BM50" i="28"/>
  <c r="BN50" i="28"/>
  <c r="AJ46" i="28"/>
  <c r="AE48" i="28"/>
  <c r="AP48" i="28"/>
  <c r="AX10" i="28"/>
  <c r="BM47" i="28"/>
  <c r="BN47" i="28"/>
  <c r="BM45" i="28"/>
  <c r="AJ42" i="28"/>
  <c r="AQ44" i="28"/>
  <c r="BA42" i="28"/>
  <c r="BH42" i="28"/>
  <c r="BM42" i="28"/>
  <c r="BN42" i="28"/>
  <c r="AL48" i="28"/>
  <c r="AT10" i="28"/>
  <c r="AJ34" i="28"/>
  <c r="AQ32" i="28"/>
  <c r="AQ36" i="28"/>
  <c r="AQ29" i="28"/>
  <c r="AJ30" i="28"/>
  <c r="BC48" i="28"/>
  <c r="BC110" i="28"/>
  <c r="AQ34" i="28"/>
  <c r="BM32" i="28"/>
  <c r="BN32" i="28"/>
  <c r="AQ37" i="28"/>
  <c r="AJ39" i="28"/>
  <c r="BA37" i="28"/>
  <c r="BH37" i="28"/>
  <c r="BM37" i="28"/>
  <c r="BB33" i="28"/>
  <c r="BI33" i="28"/>
  <c r="BM33" i="28"/>
  <c r="BN33" i="28"/>
  <c r="BM31" i="28"/>
  <c r="BM34" i="28"/>
  <c r="BM27" i="28"/>
  <c r="BN27" i="28"/>
  <c r="AJ28" i="28"/>
  <c r="BB35" i="28"/>
  <c r="BI35" i="28"/>
  <c r="BM35" i="28"/>
  <c r="BN35" i="28"/>
  <c r="AQ35" i="28"/>
  <c r="AJ35" i="28"/>
  <c r="BB38" i="28"/>
  <c r="BI38" i="28"/>
  <c r="BM38" i="28"/>
  <c r="BN38" i="28"/>
  <c r="AQ38" i="28"/>
  <c r="BM40" i="28"/>
  <c r="BN40" i="28"/>
  <c r="AQ30" i="28"/>
  <c r="BA30" i="28"/>
  <c r="BH30" i="28"/>
  <c r="AQ40" i="28"/>
  <c r="AQ41" i="28"/>
  <c r="BD48" i="28"/>
  <c r="BD110" i="28"/>
  <c r="BK25" i="28"/>
  <c r="AJ26" i="28"/>
  <c r="AQ31" i="28"/>
  <c r="AJ37" i="28"/>
  <c r="AQ27" i="28"/>
  <c r="BM28" i="28"/>
  <c r="BN28" i="28"/>
  <c r="AJ29" i="28"/>
  <c r="BB39" i="28"/>
  <c r="BI39" i="28"/>
  <c r="BM39" i="28"/>
  <c r="BN39" i="28"/>
  <c r="AQ39" i="28"/>
  <c r="AJ38" i="28"/>
  <c r="BA41" i="28"/>
  <c r="BH41" i="28"/>
  <c r="BM41" i="28"/>
  <c r="AJ36" i="28"/>
  <c r="AJ33" i="28"/>
  <c r="BC22" i="28"/>
  <c r="BJ22" i="28"/>
  <c r="AH23" i="28"/>
  <c r="BM16" i="28"/>
  <c r="BN16" i="28"/>
  <c r="AQ16" i="28"/>
  <c r="AH17" i="28"/>
  <c r="BM14" i="28"/>
  <c r="BN14" i="28"/>
  <c r="AQ14" i="28"/>
  <c r="AJ11" i="28"/>
  <c r="BM12" i="28"/>
  <c r="BN12" i="28"/>
  <c r="AQ12" i="28"/>
  <c r="AJ12" i="28"/>
  <c r="AD98" i="28"/>
  <c r="AD109" i="28"/>
  <c r="AJ10" i="28"/>
  <c r="AQ10" i="28"/>
  <c r="BM10" i="28"/>
  <c r="AC98" i="28"/>
  <c r="AC109" i="28"/>
  <c r="BA9" i="28"/>
  <c r="BH9" i="28"/>
  <c r="BM9" i="28"/>
  <c r="AF17" i="28"/>
  <c r="AE17" i="28"/>
  <c r="AJ95" i="28"/>
  <c r="Z107" i="28"/>
  <c r="AJ104" i="28"/>
  <c r="P87" i="28"/>
  <c r="U88" i="28"/>
  <c r="AH88" i="28"/>
  <c r="K88" i="28"/>
  <c r="Z88" i="28"/>
  <c r="AO88" i="28"/>
  <c r="AW8" i="28"/>
  <c r="BK83" i="28"/>
  <c r="BL83" i="28"/>
  <c r="BE88" i="28"/>
  <c r="BI83" i="28"/>
  <c r="BB88" i="28"/>
  <c r="BH83" i="28"/>
  <c r="AE88" i="28"/>
  <c r="I98" i="28"/>
  <c r="AN98" i="28"/>
  <c r="F88" i="28"/>
  <c r="AL88" i="28"/>
  <c r="AM88" i="28"/>
  <c r="AU8" i="28"/>
  <c r="AJ79" i="28"/>
  <c r="AF80" i="28"/>
  <c r="Z72" i="28"/>
  <c r="AJ64" i="28"/>
  <c r="AG61" i="28"/>
  <c r="AJ59" i="28"/>
  <c r="AF61" i="28"/>
  <c r="Z61" i="28"/>
  <c r="AJ54" i="28"/>
  <c r="AJ53" i="28"/>
  <c r="AJ51" i="28"/>
  <c r="Z55" i="28"/>
  <c r="AF55" i="28"/>
  <c r="AI48" i="28"/>
  <c r="AJ45" i="28"/>
  <c r="AJ41" i="28"/>
  <c r="AJ40" i="28"/>
  <c r="Y98" i="28"/>
  <c r="AH48" i="28"/>
  <c r="AJ27" i="28"/>
  <c r="AF48" i="28"/>
  <c r="AJ25" i="28"/>
  <c r="X98" i="28"/>
  <c r="X109" i="28"/>
  <c r="W98" i="28"/>
  <c r="V98" i="28"/>
  <c r="AG17" i="28"/>
  <c r="AJ17" i="28"/>
  <c r="AI17" i="28"/>
  <c r="AJ14" i="28"/>
  <c r="AJ13" i="28"/>
  <c r="Z17" i="28"/>
  <c r="BH68" i="28"/>
  <c r="BM68" i="28"/>
  <c r="BN68" i="28"/>
  <c r="BL63" i="28"/>
  <c r="AJ55" i="28"/>
  <c r="BE48" i="28"/>
  <c r="BB48" i="28"/>
  <c r="BB110" i="28"/>
  <c r="BA17" i="28"/>
  <c r="BH17" i="28"/>
  <c r="AT7" i="28"/>
  <c r="AQ22" i="28"/>
  <c r="AL3" i="28"/>
  <c r="BA22" i="28"/>
  <c r="BH22" i="28"/>
  <c r="BM22" i="28"/>
  <c r="AQ21" i="28"/>
  <c r="AP21" i="28"/>
  <c r="BE21" i="28"/>
  <c r="BL21" i="28"/>
  <c r="BN21" i="28"/>
  <c r="U23" i="28"/>
  <c r="AO23" i="28"/>
  <c r="S98" i="28"/>
  <c r="S109" i="28"/>
  <c r="BC20" i="28"/>
  <c r="BJ20" i="28"/>
  <c r="AR22" i="28"/>
  <c r="AJ22" i="28"/>
  <c r="AQ19" i="28"/>
  <c r="AP19" i="28"/>
  <c r="BE19" i="28"/>
  <c r="BL19" i="28"/>
  <c r="AF23" i="28"/>
  <c r="AJ20" i="28"/>
  <c r="AI23" i="28"/>
  <c r="AP22" i="28"/>
  <c r="BM21" i="28"/>
  <c r="AR21" i="28"/>
  <c r="BB23" i="28"/>
  <c r="BI23" i="28"/>
  <c r="BM19" i="28"/>
  <c r="L23" i="28"/>
  <c r="G98" i="28"/>
  <c r="K23" i="28"/>
  <c r="P19" i="28"/>
  <c r="AW9" i="28"/>
  <c r="BD23" i="28"/>
  <c r="BK23" i="28"/>
  <c r="BN19" i="28"/>
  <c r="P23" i="28"/>
  <c r="G109" i="28"/>
  <c r="AV14" i="28"/>
  <c r="BC98" i="28"/>
  <c r="AP61" i="28"/>
  <c r="BI48" i="28"/>
  <c r="O109" i="28"/>
  <c r="BN36" i="28"/>
  <c r="BE110" i="28"/>
  <c r="BL48" i="28"/>
  <c r="AU12" i="28"/>
  <c r="AQ61" i="28"/>
  <c r="AP3" i="28"/>
  <c r="BE22" i="28"/>
  <c r="BL22" i="28"/>
  <c r="BN22" i="28"/>
  <c r="AJ107" i="28"/>
  <c r="AP107" i="28"/>
  <c r="AX17" i="28"/>
  <c r="BN41" i="28"/>
  <c r="BB61" i="28"/>
  <c r="BI61" i="28"/>
  <c r="BM61" i="28"/>
  <c r="O98" i="28"/>
  <c r="AQ97" i="28"/>
  <c r="BA8" i="28"/>
  <c r="BH8" i="28"/>
  <c r="BM8" i="28"/>
  <c r="BN8" i="28"/>
  <c r="AQ8" i="28"/>
  <c r="F17" i="28"/>
  <c r="F98" i="28"/>
  <c r="BN78" i="28"/>
  <c r="L80" i="28"/>
  <c r="P79" i="28"/>
  <c r="AF88" i="28"/>
  <c r="AJ83" i="28"/>
  <c r="BJ83" i="28"/>
  <c r="BM83" i="28"/>
  <c r="BN83" i="28"/>
  <c r="BC88" i="28"/>
  <c r="P84" i="28"/>
  <c r="L88" i="28"/>
  <c r="BN85" i="28"/>
  <c r="BL88" i="28"/>
  <c r="BK87" i="28"/>
  <c r="BD88" i="28"/>
  <c r="K97" i="28"/>
  <c r="O97" i="28"/>
  <c r="P97" i="28"/>
  <c r="AO97" i="28"/>
  <c r="BD97" i="28"/>
  <c r="BK97" i="28"/>
  <c r="BK104" i="28"/>
  <c r="BK107" i="28"/>
  <c r="BD107" i="28"/>
  <c r="AP88" i="28"/>
  <c r="AX8" i="28"/>
  <c r="BJ88" i="28"/>
  <c r="BN75" i="28"/>
  <c r="AQ80" i="28"/>
  <c r="W109" i="28"/>
  <c r="Z98" i="28"/>
  <c r="BM97" i="28"/>
  <c r="AQ88" i="28"/>
  <c r="AT8" i="28"/>
  <c r="AH98" i="28"/>
  <c r="AH109" i="28"/>
  <c r="BN10" i="28"/>
  <c r="BM84" i="28"/>
  <c r="BN84" i="28"/>
  <c r="AQ72" i="28"/>
  <c r="P80" i="28"/>
  <c r="AJ68" i="28"/>
  <c r="P51" i="28"/>
  <c r="AQ25" i="28"/>
  <c r="BA25" i="28"/>
  <c r="BM29" i="28"/>
  <c r="BN29" i="28"/>
  <c r="I109" i="28"/>
  <c r="AN109" i="28"/>
  <c r="BM30" i="28"/>
  <c r="BN30" i="28"/>
  <c r="BC72" i="28"/>
  <c r="BJ72" i="28"/>
  <c r="D98" i="28"/>
  <c r="D109" i="28"/>
  <c r="L72" i="28"/>
  <c r="AP37" i="28"/>
  <c r="BE37" i="28"/>
  <c r="BL37" i="28"/>
  <c r="BN37" i="28"/>
  <c r="AU15" i="28"/>
  <c r="AQ59" i="28"/>
  <c r="M72" i="28"/>
  <c r="M98" i="28"/>
  <c r="M109" i="28"/>
  <c r="P63" i="28"/>
  <c r="BC23" i="28"/>
  <c r="BJ23" i="28"/>
  <c r="P31" i="28"/>
  <c r="AE61" i="28"/>
  <c r="BB72" i="28"/>
  <c r="BI72" i="28"/>
  <c r="AQ64" i="28"/>
  <c r="BE67" i="28"/>
  <c r="N17" i="28"/>
  <c r="N48" i="28"/>
  <c r="P48" i="28"/>
  <c r="AQ43" i="28"/>
  <c r="AP45" i="28"/>
  <c r="BE45" i="28"/>
  <c r="BL45" i="28"/>
  <c r="BN45" i="28"/>
  <c r="L17" i="28"/>
  <c r="P17" i="28"/>
  <c r="K80" i="28"/>
  <c r="AP80" i="28"/>
  <c r="BH66" i="28"/>
  <c r="BM66" i="28"/>
  <c r="BN66" i="28"/>
  <c r="AG48" i="28"/>
  <c r="AG98" i="28"/>
  <c r="AG109" i="28"/>
  <c r="P13" i="28"/>
  <c r="AM17" i="28"/>
  <c r="K17" i="28"/>
  <c r="AP17" i="28"/>
  <c r="AG23" i="28"/>
  <c r="AJ23" i="28"/>
  <c r="AJ19" i="28"/>
  <c r="AQ71" i="28"/>
  <c r="BA71" i="28"/>
  <c r="P92" i="28"/>
  <c r="AQ28" i="28"/>
  <c r="BM96" i="28"/>
  <c r="AE97" i="28"/>
  <c r="AH97" i="28"/>
  <c r="AJ97" i="28"/>
  <c r="AP25" i="28"/>
  <c r="BE25" i="28"/>
  <c r="BL25" i="28"/>
  <c r="BM44" i="28"/>
  <c r="BN44" i="28"/>
  <c r="AI72" i="28"/>
  <c r="AJ72" i="28"/>
  <c r="BM53" i="28"/>
  <c r="BN53" i="28"/>
  <c r="AP9" i="28"/>
  <c r="BE9" i="28"/>
  <c r="BL9" i="28"/>
  <c r="BN9" i="28"/>
  <c r="AL20" i="28"/>
  <c r="AA23" i="28"/>
  <c r="AE20" i="28"/>
  <c r="AQ45" i="28"/>
  <c r="AP46" i="28"/>
  <c r="BE46" i="28"/>
  <c r="BL46" i="28"/>
  <c r="BA57" i="28"/>
  <c r="BH57" i="28"/>
  <c r="BM57" i="28"/>
  <c r="BN57" i="28"/>
  <c r="AQ57" i="28"/>
  <c r="H98" i="28"/>
  <c r="AP90" i="28"/>
  <c r="BE90" i="28"/>
  <c r="BL90" i="28"/>
  <c r="AP91" i="28"/>
  <c r="AN107" i="28"/>
  <c r="F109" i="28"/>
  <c r="J98" i="28"/>
  <c r="AN17" i="28"/>
  <c r="AP24" i="28"/>
  <c r="AQ46" i="28"/>
  <c r="BA46" i="28"/>
  <c r="BH46" i="28"/>
  <c r="BM46" i="28"/>
  <c r="BN46" i="28"/>
  <c r="AQ68" i="28"/>
  <c r="AQ70" i="28"/>
  <c r="Z80" i="28"/>
  <c r="AJ78" i="28"/>
  <c r="AJ80" i="28"/>
  <c r="O61" i="28"/>
  <c r="P61" i="28"/>
  <c r="AH61" i="28"/>
  <c r="AJ61" i="28"/>
  <c r="AJ63" i="28"/>
  <c r="AJ86" i="28"/>
  <c r="F97" i="28"/>
  <c r="P103" i="28"/>
  <c r="AP13" i="28"/>
  <c r="BE13" i="28"/>
  <c r="BL13" i="28"/>
  <c r="BN13" i="28"/>
  <c r="AM48" i="28"/>
  <c r="AM55" i="28"/>
  <c r="K55" i="28"/>
  <c r="AP55" i="28"/>
  <c r="AP65" i="28"/>
  <c r="AJ66" i="28"/>
  <c r="AP75" i="28"/>
  <c r="BE75" i="28"/>
  <c r="BL75" i="28"/>
  <c r="AQ81" i="28"/>
  <c r="P86" i="28"/>
  <c r="AP41" i="28"/>
  <c r="BE41" i="28"/>
  <c r="BL41" i="28"/>
  <c r="P69" i="28"/>
  <c r="U72" i="28"/>
  <c r="AP72" i="28"/>
  <c r="AX13" i="28"/>
  <c r="AP78" i="28"/>
  <c r="BE78" i="28"/>
  <c r="BL78" i="28"/>
  <c r="T98" i="28"/>
  <c r="U98" i="28"/>
  <c r="U109" i="28"/>
  <c r="V109" i="28"/>
  <c r="Z109" i="28"/>
  <c r="AO17" i="28"/>
  <c r="P29" i="28"/>
  <c r="AP51" i="28"/>
  <c r="BE51" i="28"/>
  <c r="BL51" i="28"/>
  <c r="BN51" i="28"/>
  <c r="AQ66" i="28"/>
  <c r="AQ75" i="28"/>
  <c r="AQ33" i="28"/>
  <c r="AP36" i="28"/>
  <c r="BE36" i="28"/>
  <c r="BL36" i="28"/>
  <c r="AJ52" i="28"/>
  <c r="U61" i="28"/>
  <c r="N80" i="28"/>
  <c r="N98" i="28"/>
  <c r="N109" i="28"/>
  <c r="AI80" i="28"/>
  <c r="AI98" i="28"/>
  <c r="AI109" i="28"/>
  <c r="L107" i="28"/>
  <c r="BA86" i="28"/>
  <c r="AQ105" i="28"/>
  <c r="AP103" i="28"/>
  <c r="BE103" i="28"/>
  <c r="AP108" i="28"/>
  <c r="AJ94" i="28"/>
  <c r="Y109" i="28"/>
  <c r="U11" i="28"/>
  <c r="AP11" i="28"/>
  <c r="BE11" i="28"/>
  <c r="BL11" i="28"/>
  <c r="AM11" i="28"/>
  <c r="AN80" i="28"/>
  <c r="AX11" i="28"/>
  <c r="BE55" i="28"/>
  <c r="BL55" i="28"/>
  <c r="BM87" i="28"/>
  <c r="BN87" i="28"/>
  <c r="BK88" i="28"/>
  <c r="AJ88" i="28"/>
  <c r="AF98" i="28"/>
  <c r="BL67" i="28"/>
  <c r="BN67" i="28"/>
  <c r="AQ17" i="28"/>
  <c r="BB17" i="28"/>
  <c r="BI17" i="28"/>
  <c r="AU7" i="28"/>
  <c r="BL103" i="28"/>
  <c r="BN103" i="28"/>
  <c r="BE107" i="28"/>
  <c r="BN61" i="28"/>
  <c r="BE61" i="28"/>
  <c r="BL61" i="28"/>
  <c r="AX12" i="28"/>
  <c r="AU11" i="28"/>
  <c r="BB55" i="28"/>
  <c r="BI55" i="28"/>
  <c r="AQ55" i="28"/>
  <c r="BB11" i="28"/>
  <c r="BI11" i="28"/>
  <c r="BM11" i="28"/>
  <c r="BN11" i="28"/>
  <c r="AQ11" i="28"/>
  <c r="AU10" i="28"/>
  <c r="AQ48" i="28"/>
  <c r="T109" i="28"/>
  <c r="AR20" i="28"/>
  <c r="AP20" i="28"/>
  <c r="BE20" i="28"/>
  <c r="BL20" i="28"/>
  <c r="AA98" i="28"/>
  <c r="AL23" i="28"/>
  <c r="AE23" i="28"/>
  <c r="BH71" i="28"/>
  <c r="BM71" i="28"/>
  <c r="BE71" i="28"/>
  <c r="BL71" i="28"/>
  <c r="BA72" i="28"/>
  <c r="BH72" i="28"/>
  <c r="BM72" i="28"/>
  <c r="BM107" i="28"/>
  <c r="BN107" i="28"/>
  <c r="K98" i="28"/>
  <c r="AV17" i="28"/>
  <c r="AV18" i="28"/>
  <c r="AQ107" i="28"/>
  <c r="BA20" i="28"/>
  <c r="BH20" i="28"/>
  <c r="BM20" i="28"/>
  <c r="BN20" i="28"/>
  <c r="AQ20" i="28"/>
  <c r="AJ48" i="28"/>
  <c r="BJ99" i="28"/>
  <c r="BD17" i="28"/>
  <c r="BK17" i="28"/>
  <c r="AW7" i="28"/>
  <c r="BC17" i="28"/>
  <c r="BJ17" i="28"/>
  <c r="AV7" i="28"/>
  <c r="AX15" i="28"/>
  <c r="BE80" i="28"/>
  <c r="BL80" i="28"/>
  <c r="P72" i="28"/>
  <c r="BA48" i="28"/>
  <c r="BA110" i="28"/>
  <c r="BH25" i="28"/>
  <c r="AP97" i="28"/>
  <c r="BE97" i="28"/>
  <c r="BL97" i="28"/>
  <c r="BN97" i="28"/>
  <c r="J109" i="28"/>
  <c r="AO98" i="28"/>
  <c r="P88" i="28"/>
  <c r="L98" i="28"/>
  <c r="L109" i="28"/>
  <c r="AV15" i="28"/>
  <c r="BC80" i="28"/>
  <c r="BJ80" i="28"/>
  <c r="BM80" i="28"/>
  <c r="BN80" i="28"/>
  <c r="BH86" i="28"/>
  <c r="BA88" i="28"/>
  <c r="P107" i="28"/>
  <c r="H109" i="28"/>
  <c r="AM98" i="28"/>
  <c r="AX7" i="28"/>
  <c r="BE17" i="28"/>
  <c r="BL17" i="28"/>
  <c r="BC109" i="28"/>
  <c r="BJ98" i="28"/>
  <c r="BJ109" i="28"/>
  <c r="BE72" i="28"/>
  <c r="BL72" i="28"/>
  <c r="AQ23" i="28"/>
  <c r="BA23" i="28"/>
  <c r="BH23" i="28"/>
  <c r="BM23" i="28"/>
  <c r="AT9" i="28"/>
  <c r="BK99" i="28"/>
  <c r="AU14" i="28"/>
  <c r="AU18" i="28"/>
  <c r="BB98" i="28"/>
  <c r="P98" i="28"/>
  <c r="AA109" i="28"/>
  <c r="AL98" i="28"/>
  <c r="AE98" i="28"/>
  <c r="AP98" i="28"/>
  <c r="BM86" i="28"/>
  <c r="BN86" i="28"/>
  <c r="BH88" i="28"/>
  <c r="BN72" i="28"/>
  <c r="BM25" i="28"/>
  <c r="BN25" i="28"/>
  <c r="BH48" i="28"/>
  <c r="BM48" i="28"/>
  <c r="BN48" i="28"/>
  <c r="BN71" i="28"/>
  <c r="AP23" i="28"/>
  <c r="AR23" i="28"/>
  <c r="AW14" i="28"/>
  <c r="AW18" i="28"/>
  <c r="BD98" i="28"/>
  <c r="BI99" i="28"/>
  <c r="BM55" i="28"/>
  <c r="BN55" i="28"/>
  <c r="BM17" i="28"/>
  <c r="BN17" i="28"/>
  <c r="AJ98" i="28"/>
  <c r="AJ109" i="28"/>
  <c r="AF109" i="28"/>
  <c r="K109" i="28"/>
  <c r="AM109" i="28"/>
  <c r="P109" i="28"/>
  <c r="AO109" i="28"/>
  <c r="BE98" i="28"/>
  <c r="AX14" i="28"/>
  <c r="AX18" i="28"/>
  <c r="BK98" i="28"/>
  <c r="BK109" i="28"/>
  <c r="BD109" i="28"/>
  <c r="BC112" i="28"/>
  <c r="BB109" i="28"/>
  <c r="BI98" i="28"/>
  <c r="BI109" i="28"/>
  <c r="BN23" i="28"/>
  <c r="AT14" i="28"/>
  <c r="AT18" i="28"/>
  <c r="BA98" i="28"/>
  <c r="AQ98" i="28"/>
  <c r="AR107" i="28"/>
  <c r="BK100" i="28"/>
  <c r="BM88" i="28"/>
  <c r="BN88" i="28"/>
  <c r="BH99" i="28"/>
  <c r="BM99" i="28"/>
  <c r="AE109" i="28"/>
  <c r="AP109" i="28"/>
  <c r="AL109" i="28"/>
  <c r="AQ109" i="28"/>
  <c r="BE23" i="28"/>
  <c r="BL23" i="28"/>
  <c r="AX9" i="28"/>
  <c r="BH98" i="28"/>
  <c r="BA109" i="28"/>
  <c r="BA112" i="28"/>
  <c r="BL98" i="28"/>
  <c r="BL109" i="28"/>
  <c r="BE109" i="28"/>
  <c r="BM98" i="28"/>
  <c r="BH109" i="28"/>
  <c r="BM109" i="28"/>
  <c r="BN109" i="28"/>
</calcChain>
</file>

<file path=xl/sharedStrings.xml><?xml version="1.0" encoding="utf-8"?>
<sst xmlns="http://schemas.openxmlformats.org/spreadsheetml/2006/main" count="195" uniqueCount="124">
  <si>
    <t>KANSAS STATE UNIVERSITY STUDENT CREDIT HOURS</t>
  </si>
  <si>
    <t xml:space="preserve"> SPRING SUPPLEMENT*</t>
  </si>
  <si>
    <t>SUMMER</t>
  </si>
  <si>
    <t>SUMMER - SPRING SUPPLEMENT</t>
  </si>
  <si>
    <t>FALL</t>
  </si>
  <si>
    <t>SPRING</t>
  </si>
  <si>
    <t>SPRING - FALL SUPPLEMENT</t>
  </si>
  <si>
    <t>DEPARTMENT</t>
  </si>
  <si>
    <t>LD</t>
  </si>
  <si>
    <t>UD</t>
  </si>
  <si>
    <t>GR 1</t>
  </si>
  <si>
    <t>GR 2</t>
  </si>
  <si>
    <t>Total</t>
  </si>
  <si>
    <t>TOTAL</t>
  </si>
  <si>
    <t>COLLEGE</t>
  </si>
  <si>
    <t>COLLEGE OF AGRICULTURE</t>
  </si>
  <si>
    <t>Agriculture</t>
  </si>
  <si>
    <t>Architecture &amp; Design</t>
  </si>
  <si>
    <t xml:space="preserve">   Agronomy</t>
  </si>
  <si>
    <t>Arts &amp; Sciences</t>
  </si>
  <si>
    <t>Business</t>
  </si>
  <si>
    <t>Education</t>
  </si>
  <si>
    <t xml:space="preserve">   Entomology</t>
  </si>
  <si>
    <t>Engineering</t>
  </si>
  <si>
    <t>Human Ecology</t>
  </si>
  <si>
    <t>Veterinary Medicine</t>
  </si>
  <si>
    <t xml:space="preserve">   Grain Science</t>
  </si>
  <si>
    <t>Main Campus/Vet Med  Total</t>
  </si>
  <si>
    <t xml:space="preserve">   Plant Pathology</t>
  </si>
  <si>
    <t xml:space="preserve">     Total</t>
  </si>
  <si>
    <t>College of Technology</t>
  </si>
  <si>
    <t>COLLEGE OF ARCHITECTURE</t>
  </si>
  <si>
    <t>OVERALL TOTAL</t>
  </si>
  <si>
    <t xml:space="preserve">   Architecture</t>
  </si>
  <si>
    <t>COLLEGE OF ARTS &amp; SCIENCES</t>
  </si>
  <si>
    <t xml:space="preserve">   Mens Athletics</t>
  </si>
  <si>
    <t xml:space="preserve">   Womens Athletics</t>
  </si>
  <si>
    <t xml:space="preserve">   Art</t>
  </si>
  <si>
    <t xml:space="preserve">   Biochemistry</t>
  </si>
  <si>
    <t xml:space="preserve">   Biology</t>
  </si>
  <si>
    <t xml:space="preserve">   Chemistry</t>
  </si>
  <si>
    <t xml:space="preserve">   Economics</t>
  </si>
  <si>
    <t xml:space="preserve">   English</t>
  </si>
  <si>
    <t xml:space="preserve">   Geology</t>
  </si>
  <si>
    <t xml:space="preserve">   Geography</t>
  </si>
  <si>
    <t xml:space="preserve">   History</t>
  </si>
  <si>
    <t xml:space="preserve">   Mathematics</t>
  </si>
  <si>
    <t xml:space="preserve">   Military Science</t>
  </si>
  <si>
    <t xml:space="preserve">   Modern Language</t>
  </si>
  <si>
    <t xml:space="preserve">   Philosophy</t>
  </si>
  <si>
    <t xml:space="preserve">   Physics</t>
  </si>
  <si>
    <t xml:space="preserve">   Political Science</t>
  </si>
  <si>
    <t xml:space="preserve">   Statistics</t>
  </si>
  <si>
    <t xml:space="preserve">   Computer Science</t>
  </si>
  <si>
    <t xml:space="preserve">   Mass Communication</t>
  </si>
  <si>
    <t>COLLEGE OF BUSINESS</t>
  </si>
  <si>
    <t xml:space="preserve">   Accounting</t>
  </si>
  <si>
    <t xml:space="preserve">   Finance</t>
  </si>
  <si>
    <t xml:space="preserve">   Marketing</t>
  </si>
  <si>
    <t>COLLEGE OF EDUCATION</t>
  </si>
  <si>
    <t xml:space="preserve">     Total </t>
  </si>
  <si>
    <t>COLLEGE OF ENGINEERING</t>
  </si>
  <si>
    <t xml:space="preserve">   Chemical Engineering</t>
  </si>
  <si>
    <t xml:space="preserve">   Civil Engineering</t>
  </si>
  <si>
    <t xml:space="preserve">   Electrical Engineering</t>
  </si>
  <si>
    <t xml:space="preserve">   Industrial Engineering</t>
  </si>
  <si>
    <t>COLLEGE OF HUMAN ECOLOGY</t>
  </si>
  <si>
    <t>COLLEGE OF VETERINARY MEDICINE</t>
  </si>
  <si>
    <t xml:space="preserve">   Laboratory Medicine</t>
  </si>
  <si>
    <t xml:space="preserve">   Diag Med &amp; Pathobiology</t>
  </si>
  <si>
    <t xml:space="preserve">   Anatomy &amp; Physiology</t>
  </si>
  <si>
    <t xml:space="preserve">   Clinical Sciences</t>
  </si>
  <si>
    <t xml:space="preserve">   Vet. Diagnosis</t>
  </si>
  <si>
    <t>TOTAL MAIN CAMPUS</t>
  </si>
  <si>
    <t>*  Report 11 of Summer SCH Report</t>
  </si>
  <si>
    <t>COLLEGE OF TECHNOLOGY &amp; AVIATION</t>
  </si>
  <si>
    <t xml:space="preserve">   Aerospace Studies</t>
  </si>
  <si>
    <t xml:space="preserve">   Interior Architecture and Product Design</t>
  </si>
  <si>
    <t xml:space="preserve">   Animal Science (including Food Science)</t>
  </si>
  <si>
    <t>FALL SUPPLEMENT*</t>
  </si>
  <si>
    <t xml:space="preserve"> </t>
  </si>
  <si>
    <t xml:space="preserve">   Communication Studies</t>
  </si>
  <si>
    <t xml:space="preserve">   American Ethnic Studies</t>
  </si>
  <si>
    <t xml:space="preserve">   Communications (includes Ag Ed)</t>
  </si>
  <si>
    <t xml:space="preserve">   Engineering Technology</t>
  </si>
  <si>
    <t xml:space="preserve">   General Agriculture - Dean's office</t>
  </si>
  <si>
    <t xml:space="preserve">   Agricultural Economics</t>
  </si>
  <si>
    <t xml:space="preserve">   Horticulture, Forestry &amp; Rec res,</t>
  </si>
  <si>
    <t xml:space="preserve">   Environmental Design - Dean's office</t>
  </si>
  <si>
    <t xml:space="preserve">   Landscape Arch./Regional &amp; Comm Plan.</t>
  </si>
  <si>
    <t xml:space="preserve">   Arts and Sciences - Dean's office</t>
  </si>
  <si>
    <t xml:space="preserve">   Leadership Studies</t>
  </si>
  <si>
    <t>Undergraduate Studies/General</t>
  </si>
  <si>
    <t xml:space="preserve">   Sociology, Anthropology, Social Work</t>
  </si>
  <si>
    <t xml:space="preserve">   General Business - Dean's Office</t>
  </si>
  <si>
    <t xml:space="preserve">   Curriculum and Instruction</t>
  </si>
  <si>
    <t xml:space="preserve">   Special Ed., Counseling and Student Affairs</t>
  </si>
  <si>
    <t xml:space="preserve">   Education - Dean's office</t>
  </si>
  <si>
    <t xml:space="preserve">   General Engineering - Dean's office</t>
  </si>
  <si>
    <t xml:space="preserve">   Biological and Agricultural Engineering</t>
  </si>
  <si>
    <t xml:space="preserve">  Arch. Engineering &amp; Construction Science</t>
  </si>
  <si>
    <t xml:space="preserve">   Mechanical and Nuclear Engineering</t>
  </si>
  <si>
    <t xml:space="preserve">  General Human Ecology - Dean's office</t>
  </si>
  <si>
    <t xml:space="preserve">   VetMed - Dean's Office</t>
  </si>
  <si>
    <t xml:space="preserve">   Aviation </t>
  </si>
  <si>
    <t xml:space="preserve">   College of Technology/Aviation Dean's office</t>
  </si>
  <si>
    <t xml:space="preserve">   Arts, Science and Business</t>
  </si>
  <si>
    <t>Graduate School</t>
  </si>
  <si>
    <t xml:space="preserve">General Graduate courses </t>
  </si>
  <si>
    <t xml:space="preserve">   Educational Leadership (inclu AOCNT)</t>
  </si>
  <si>
    <t xml:space="preserve">   Music, Theatre and Dance</t>
  </si>
  <si>
    <t xml:space="preserve">   Psychological Sciences</t>
  </si>
  <si>
    <t>FISCAL YEAR 2017</t>
  </si>
  <si>
    <t>Report 11 for Spring 2017</t>
  </si>
  <si>
    <t>FY 2017</t>
  </si>
  <si>
    <t>FY 2017 - FALL &amp; SPRING ONLY</t>
  </si>
  <si>
    <t xml:space="preserve">  Apparel, Textiles and Interior Design</t>
  </si>
  <si>
    <t xml:space="preserve">  Family Studies and Human Services</t>
  </si>
  <si>
    <t xml:space="preserve">  Kinesiology</t>
  </si>
  <si>
    <t xml:space="preserve">  Hospitality Mgmt</t>
  </si>
  <si>
    <t xml:space="preserve">  Food, Nutrition, Dietetics and Health</t>
  </si>
  <si>
    <t xml:space="preserve">   Gender, Women and Sexuality Studies</t>
  </si>
  <si>
    <t xml:space="preserve">   Management (includes Entrepreneurship)</t>
  </si>
  <si>
    <t>Olathe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</si>
</sst>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2"/>
      <name val="Arial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rgb="FF004488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7">
    <xf numFmtId="0" fontId="0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123" applyNumberFormat="0" applyAlignment="0" applyProtection="0"/>
    <xf numFmtId="0" fontId="20" fillId="31" borderId="124" applyNumberFormat="0" applyAlignment="0" applyProtection="0"/>
    <xf numFmtId="0" fontId="1" fillId="0" borderId="0" applyFill="0" applyBorder="0" applyAlignment="0" applyProtection="0"/>
    <xf numFmtId="0" fontId="21" fillId="0" borderId="0" applyNumberFormat="0" applyFill="0" applyBorder="0" applyAlignment="0" applyProtection="0"/>
    <xf numFmtId="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5" fillId="0" borderId="125" applyNumberFormat="0" applyFill="0" applyAlignment="0" applyProtection="0"/>
    <xf numFmtId="0" fontId="26" fillId="0" borderId="126" applyNumberFormat="0" applyFill="0" applyAlignment="0" applyProtection="0"/>
    <xf numFmtId="0" fontId="27" fillId="0" borderId="127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3" borderId="123" applyNumberFormat="0" applyAlignment="0" applyProtection="0"/>
    <xf numFmtId="0" fontId="31" fillId="0" borderId="128" applyNumberFormat="0" applyFill="0" applyAlignment="0" applyProtection="0"/>
    <xf numFmtId="0" fontId="32" fillId="34" borderId="0" applyNumberFormat="0" applyBorder="0" applyAlignment="0" applyProtection="0"/>
    <xf numFmtId="0" fontId="16" fillId="0" borderId="0"/>
    <xf numFmtId="0" fontId="14" fillId="0" borderId="0"/>
    <xf numFmtId="0" fontId="15" fillId="0" borderId="0"/>
    <xf numFmtId="0" fontId="11" fillId="0" borderId="0"/>
    <xf numFmtId="0" fontId="16" fillId="35" borderId="129" applyNumberFormat="0" applyFont="0" applyAlignment="0" applyProtection="0"/>
    <xf numFmtId="0" fontId="33" fillId="30" borderId="130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35" fillId="0" borderId="131" applyNumberFormat="0" applyFill="0" applyAlignment="0" applyProtection="0"/>
    <xf numFmtId="0" fontId="1" fillId="0" borderId="1" applyNumberFormat="0" applyFill="0" applyAlignment="0" applyProtection="0"/>
    <xf numFmtId="0" fontId="36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 applyFill="1"/>
    <xf numFmtId="0" fontId="6" fillId="0" borderId="0" xfId="0" applyFont="1" applyFill="1"/>
    <xf numFmtId="3" fontId="6" fillId="0" borderId="0" xfId="0" applyNumberFormat="1" applyFont="1" applyFill="1"/>
    <xf numFmtId="0" fontId="3" fillId="0" borderId="0" xfId="0" applyFont="1" applyFill="1"/>
    <xf numFmtId="0" fontId="8" fillId="0" borderId="2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centerContinuous"/>
    </xf>
    <xf numFmtId="0" fontId="8" fillId="0" borderId="4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8" xfId="0" applyFont="1" applyFill="1" applyBorder="1"/>
    <xf numFmtId="0" fontId="7" fillId="0" borderId="9" xfId="0" applyFont="1" applyFill="1" applyBorder="1"/>
    <xf numFmtId="3" fontId="7" fillId="0" borderId="10" xfId="0" applyNumberFormat="1" applyFont="1" applyFill="1" applyBorder="1"/>
    <xf numFmtId="3" fontId="7" fillId="0" borderId="11" xfId="0" applyNumberFormat="1" applyFont="1" applyFill="1" applyBorder="1"/>
    <xf numFmtId="3" fontId="7" fillId="0" borderId="12" xfId="0" applyNumberFormat="1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8" fillId="0" borderId="13" xfId="0" applyNumberFormat="1" applyFont="1" applyFill="1" applyBorder="1"/>
    <xf numFmtId="3" fontId="8" fillId="0" borderId="14" xfId="0" applyNumberFormat="1" applyFont="1" applyFill="1" applyBorder="1"/>
    <xf numFmtId="3" fontId="8" fillId="0" borderId="15" xfId="0" applyNumberFormat="1" applyFont="1" applyFill="1" applyBorder="1"/>
    <xf numFmtId="3" fontId="8" fillId="0" borderId="16" xfId="0" applyNumberFormat="1" applyFont="1" applyFill="1" applyBorder="1"/>
    <xf numFmtId="3" fontId="7" fillId="0" borderId="0" xfId="0" applyNumberFormat="1" applyFont="1" applyFill="1"/>
    <xf numFmtId="0" fontId="7" fillId="0" borderId="0" xfId="0" applyFont="1" applyFill="1"/>
    <xf numFmtId="3" fontId="7" fillId="0" borderId="3" xfId="0" applyNumberFormat="1" applyFont="1" applyFill="1" applyBorder="1"/>
    <xf numFmtId="3" fontId="8" fillId="0" borderId="17" xfId="0" applyNumberFormat="1" applyFont="1" applyFill="1" applyBorder="1"/>
    <xf numFmtId="3" fontId="8" fillId="0" borderId="18" xfId="0" applyNumberFormat="1" applyFont="1" applyFill="1" applyBorder="1"/>
    <xf numFmtId="0" fontId="7" fillId="0" borderId="19" xfId="0" applyFont="1" applyFill="1" applyBorder="1"/>
    <xf numFmtId="3" fontId="7" fillId="0" borderId="20" xfId="0" applyNumberFormat="1" applyFont="1" applyFill="1" applyBorder="1"/>
    <xf numFmtId="3" fontId="7" fillId="0" borderId="21" xfId="0" applyNumberFormat="1" applyFont="1" applyFill="1" applyBorder="1"/>
    <xf numFmtId="0" fontId="7" fillId="0" borderId="22" xfId="0" applyFont="1" applyFill="1" applyBorder="1"/>
    <xf numFmtId="0" fontId="8" fillId="0" borderId="23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20" xfId="0" applyFont="1" applyFill="1" applyBorder="1"/>
    <xf numFmtId="0" fontId="7" fillId="0" borderId="11" xfId="0" applyFont="1" applyFill="1" applyBorder="1"/>
    <xf numFmtId="3" fontId="8" fillId="0" borderId="25" xfId="0" applyNumberFormat="1" applyFont="1" applyFill="1" applyBorder="1"/>
    <xf numFmtId="3" fontId="7" fillId="0" borderId="23" xfId="0" applyNumberFormat="1" applyFont="1" applyFill="1" applyBorder="1"/>
    <xf numFmtId="0" fontId="7" fillId="0" borderId="10" xfId="0" applyFont="1" applyFill="1" applyBorder="1"/>
    <xf numFmtId="3" fontId="9" fillId="0" borderId="0" xfId="0" applyNumberFormat="1" applyFont="1" applyFill="1"/>
    <xf numFmtId="0" fontId="7" fillId="0" borderId="28" xfId="0" applyFont="1" applyFill="1" applyBorder="1"/>
    <xf numFmtId="3" fontId="8" fillId="0" borderId="29" xfId="0" applyNumberFormat="1" applyFont="1" applyFill="1" applyBorder="1"/>
    <xf numFmtId="3" fontId="8" fillId="0" borderId="30" xfId="0" applyNumberFormat="1" applyFont="1" applyFill="1" applyBorder="1"/>
    <xf numFmtId="3" fontId="8" fillId="0" borderId="31" xfId="0" applyNumberFormat="1" applyFont="1" applyFill="1" applyBorder="1"/>
    <xf numFmtId="3" fontId="7" fillId="0" borderId="32" xfId="0" applyNumberFormat="1" applyFont="1" applyFill="1" applyBorder="1"/>
    <xf numFmtId="3" fontId="8" fillId="0" borderId="33" xfId="0" applyNumberFormat="1" applyFont="1" applyFill="1" applyBorder="1"/>
    <xf numFmtId="0" fontId="7" fillId="0" borderId="19" xfId="0" applyFont="1" applyFill="1" applyBorder="1" applyAlignment="1"/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8" fillId="0" borderId="34" xfId="0" applyFont="1" applyFill="1" applyBorder="1"/>
    <xf numFmtId="0" fontId="7" fillId="0" borderId="3" xfId="0" applyFont="1" applyFill="1" applyBorder="1" applyAlignment="1">
      <alignment horizontal="centerContinuous"/>
    </xf>
    <xf numFmtId="0" fontId="8" fillId="0" borderId="0" xfId="0" applyFont="1" applyFill="1"/>
    <xf numFmtId="0" fontId="8" fillId="0" borderId="3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39" xfId="0" applyFont="1" applyFill="1" applyBorder="1"/>
    <xf numFmtId="0" fontId="8" fillId="0" borderId="40" xfId="0" applyFont="1" applyFill="1" applyBorder="1"/>
    <xf numFmtId="0" fontId="5" fillId="0" borderId="0" xfId="0" applyFont="1" applyFill="1"/>
    <xf numFmtId="3" fontId="5" fillId="0" borderId="0" xfId="0" applyNumberFormat="1" applyFont="1" applyFill="1"/>
    <xf numFmtId="0" fontId="8" fillId="0" borderId="41" xfId="0" applyFont="1" applyFill="1" applyBorder="1"/>
    <xf numFmtId="0" fontId="8" fillId="0" borderId="42" xfId="0" applyFont="1" applyFill="1" applyBorder="1"/>
    <xf numFmtId="0" fontId="8" fillId="0" borderId="43" xfId="0" applyFont="1" applyFill="1" applyBorder="1"/>
    <xf numFmtId="3" fontId="7" fillId="0" borderId="44" xfId="0" applyNumberFormat="1" applyFont="1" applyFill="1" applyBorder="1"/>
    <xf numFmtId="3" fontId="7" fillId="0" borderId="45" xfId="0" applyNumberFormat="1" applyFont="1" applyFill="1" applyBorder="1"/>
    <xf numFmtId="0" fontId="8" fillId="0" borderId="46" xfId="0" applyFont="1" applyFill="1" applyBorder="1"/>
    <xf numFmtId="3" fontId="7" fillId="0" borderId="9" xfId="0" applyNumberFormat="1" applyFont="1" applyFill="1" applyBorder="1"/>
    <xf numFmtId="3" fontId="7" fillId="0" borderId="28" xfId="0" applyNumberFormat="1" applyFont="1" applyFill="1" applyBorder="1"/>
    <xf numFmtId="0" fontId="8" fillId="0" borderId="47" xfId="0" applyFont="1" applyFill="1" applyBorder="1"/>
    <xf numFmtId="0" fontId="8" fillId="0" borderId="48" xfId="0" applyFont="1" applyFill="1" applyBorder="1"/>
    <xf numFmtId="3" fontId="8" fillId="0" borderId="49" xfId="0" applyNumberFormat="1" applyFont="1" applyFill="1" applyBorder="1"/>
    <xf numFmtId="3" fontId="8" fillId="0" borderId="50" xfId="0" applyNumberFormat="1" applyFont="1" applyFill="1" applyBorder="1"/>
    <xf numFmtId="0" fontId="8" fillId="0" borderId="51" xfId="0" applyFont="1" applyFill="1" applyBorder="1"/>
    <xf numFmtId="0" fontId="8" fillId="0" borderId="52" xfId="0" applyFont="1" applyFill="1" applyBorder="1"/>
    <xf numFmtId="0" fontId="7" fillId="0" borderId="40" xfId="0" applyFont="1" applyFill="1" applyBorder="1"/>
    <xf numFmtId="0" fontId="8" fillId="0" borderId="53" xfId="0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0" fillId="0" borderId="11" xfId="0" applyFill="1" applyBorder="1"/>
    <xf numFmtId="3" fontId="0" fillId="0" borderId="0" xfId="0" applyNumberFormat="1" applyFill="1"/>
    <xf numFmtId="0" fontId="7" fillId="0" borderId="0" xfId="0" applyFont="1" applyFill="1" applyBorder="1"/>
    <xf numFmtId="0" fontId="0" fillId="0" borderId="0" xfId="0" applyFill="1" applyBorder="1"/>
    <xf numFmtId="3" fontId="7" fillId="0" borderId="17" xfId="0" applyNumberFormat="1" applyFont="1" applyFill="1" applyBorder="1"/>
    <xf numFmtId="3" fontId="7" fillId="0" borderId="27" xfId="0" applyNumberFormat="1" applyFont="1" applyFill="1" applyBorder="1"/>
    <xf numFmtId="3" fontId="7" fillId="0" borderId="8" xfId="0" applyNumberFormat="1" applyFont="1" applyFill="1" applyBorder="1"/>
    <xf numFmtId="0" fontId="7" fillId="0" borderId="54" xfId="0" applyFont="1" applyFill="1" applyBorder="1"/>
    <xf numFmtId="3" fontId="6" fillId="0" borderId="55" xfId="0" applyNumberFormat="1" applyFont="1" applyFill="1" applyBorder="1"/>
    <xf numFmtId="3" fontId="8" fillId="0" borderId="56" xfId="0" applyNumberFormat="1" applyFont="1" applyFill="1" applyBorder="1"/>
    <xf numFmtId="3" fontId="8" fillId="0" borderId="57" xfId="0" applyNumberFormat="1" applyFont="1" applyFill="1" applyBorder="1"/>
    <xf numFmtId="3" fontId="8" fillId="0" borderId="58" xfId="0" applyNumberFormat="1" applyFont="1" applyFill="1" applyBorder="1"/>
    <xf numFmtId="3" fontId="8" fillId="0" borderId="26" xfId="0" applyNumberFormat="1" applyFont="1" applyFill="1" applyBorder="1"/>
    <xf numFmtId="0" fontId="8" fillId="0" borderId="32" xfId="0" applyFont="1" applyFill="1" applyBorder="1" applyAlignment="1">
      <alignment horizontal="centerContinuous"/>
    </xf>
    <xf numFmtId="0" fontId="8" fillId="0" borderId="29" xfId="0" applyFont="1" applyFill="1" applyBorder="1" applyAlignment="1">
      <alignment horizontal="center"/>
    </xf>
    <xf numFmtId="0" fontId="7" fillId="0" borderId="59" xfId="0" applyFont="1" applyFill="1" applyBorder="1"/>
    <xf numFmtId="0" fontId="7" fillId="0" borderId="45" xfId="0" applyFont="1" applyFill="1" applyBorder="1"/>
    <xf numFmtId="3" fontId="8" fillId="0" borderId="60" xfId="0" applyNumberFormat="1" applyFont="1" applyFill="1" applyBorder="1"/>
    <xf numFmtId="3" fontId="8" fillId="0" borderId="61" xfId="0" applyNumberFormat="1" applyFont="1" applyFill="1" applyBorder="1"/>
    <xf numFmtId="0" fontId="3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62" xfId="0" applyFont="1" applyFill="1" applyBorder="1"/>
    <xf numFmtId="3" fontId="7" fillId="0" borderId="62" xfId="0" applyNumberFormat="1" applyFont="1" applyFill="1" applyBorder="1"/>
    <xf numFmtId="3" fontId="8" fillId="0" borderId="62" xfId="0" applyNumberFormat="1" applyFont="1" applyFill="1" applyBorder="1"/>
    <xf numFmtId="0" fontId="7" fillId="0" borderId="63" xfId="0" applyFont="1" applyFill="1" applyBorder="1"/>
    <xf numFmtId="3" fontId="7" fillId="0" borderId="64" xfId="0" applyNumberFormat="1" applyFont="1" applyFill="1" applyBorder="1"/>
    <xf numFmtId="3" fontId="7" fillId="0" borderId="65" xfId="0" applyNumberFormat="1" applyFont="1" applyFill="1" applyBorder="1"/>
    <xf numFmtId="3" fontId="7" fillId="0" borderId="0" xfId="0" applyNumberFormat="1" applyFont="1" applyFill="1" applyBorder="1"/>
    <xf numFmtId="3" fontId="8" fillId="0" borderId="0" xfId="0" applyNumberFormat="1" applyFont="1" applyFill="1" applyBorder="1"/>
    <xf numFmtId="0" fontId="8" fillId="0" borderId="66" xfId="0" applyFont="1" applyFill="1" applyBorder="1"/>
    <xf numFmtId="3" fontId="3" fillId="0" borderId="0" xfId="0" applyNumberFormat="1" applyFont="1" applyFill="1"/>
    <xf numFmtId="3" fontId="8" fillId="0" borderId="67" xfId="0" applyNumberFormat="1" applyFont="1" applyFill="1" applyBorder="1"/>
    <xf numFmtId="3" fontId="7" fillId="2" borderId="11" xfId="0" applyNumberFormat="1" applyFont="1" applyFill="1" applyBorder="1"/>
    <xf numFmtId="3" fontId="8" fillId="0" borderId="44" xfId="0" applyNumberFormat="1" applyFont="1" applyFill="1" applyBorder="1"/>
    <xf numFmtId="3" fontId="8" fillId="0" borderId="59" xfId="0" applyNumberFormat="1" applyFont="1" applyFill="1" applyBorder="1"/>
    <xf numFmtId="3" fontId="8" fillId="0" borderId="8" xfId="0" applyNumberFormat="1" applyFont="1" applyFill="1" applyBorder="1"/>
    <xf numFmtId="3" fontId="8" fillId="0" borderId="9" xfId="0" applyNumberFormat="1" applyFont="1" applyFill="1" applyBorder="1"/>
    <xf numFmtId="3" fontId="8" fillId="0" borderId="68" xfId="0" applyNumberFormat="1" applyFont="1" applyFill="1" applyBorder="1"/>
    <xf numFmtId="3" fontId="8" fillId="0" borderId="69" xfId="0" applyNumberFormat="1" applyFont="1" applyFill="1" applyBorder="1"/>
    <xf numFmtId="3" fontId="8" fillId="0" borderId="70" xfId="0" applyNumberFormat="1" applyFont="1" applyFill="1" applyBorder="1"/>
    <xf numFmtId="3" fontId="8" fillId="0" borderId="71" xfId="0" applyNumberFormat="1" applyFont="1" applyFill="1" applyBorder="1"/>
    <xf numFmtId="3" fontId="8" fillId="0" borderId="72" xfId="0" applyNumberFormat="1" applyFont="1" applyFill="1" applyBorder="1"/>
    <xf numFmtId="0" fontId="6" fillId="0" borderId="55" xfId="0" applyFont="1" applyFill="1" applyBorder="1"/>
    <xf numFmtId="3" fontId="8" fillId="0" borderId="28" xfId="0" applyNumberFormat="1" applyFont="1" applyFill="1" applyBorder="1"/>
    <xf numFmtId="0" fontId="8" fillId="0" borderId="63" xfId="0" applyFont="1" applyFill="1" applyBorder="1"/>
    <xf numFmtId="3" fontId="8" fillId="0" borderId="73" xfId="0" applyNumberFormat="1" applyFont="1" applyFill="1" applyBorder="1"/>
    <xf numFmtId="0" fontId="7" fillId="0" borderId="74" xfId="0" applyFont="1" applyFill="1" applyBorder="1"/>
    <xf numFmtId="0" fontId="7" fillId="2" borderId="19" xfId="0" applyFont="1" applyFill="1" applyBorder="1"/>
    <xf numFmtId="3" fontId="7" fillId="2" borderId="21" xfId="0" applyNumberFormat="1" applyFont="1" applyFill="1" applyBorder="1"/>
    <xf numFmtId="0" fontId="7" fillId="2" borderId="22" xfId="0" applyFont="1" applyFill="1" applyBorder="1"/>
    <xf numFmtId="0" fontId="7" fillId="0" borderId="34" xfId="0" applyFont="1" applyFill="1" applyBorder="1"/>
    <xf numFmtId="0" fontId="12" fillId="0" borderId="11" xfId="0" applyFont="1" applyFill="1" applyBorder="1"/>
    <xf numFmtId="3" fontId="12" fillId="0" borderId="11" xfId="0" applyNumberFormat="1" applyFont="1" applyFill="1" applyBorder="1"/>
    <xf numFmtId="3" fontId="13" fillId="0" borderId="5" xfId="0" applyNumberFormat="1" applyFont="1" applyFill="1" applyBorder="1"/>
    <xf numFmtId="3" fontId="13" fillId="0" borderId="6" xfId="0" applyNumberFormat="1" applyFont="1" applyFill="1" applyBorder="1"/>
    <xf numFmtId="3" fontId="12" fillId="0" borderId="27" xfId="0" applyNumberFormat="1" applyFont="1" applyFill="1" applyBorder="1"/>
    <xf numFmtId="3" fontId="12" fillId="0" borderId="9" xfId="0" applyNumberFormat="1" applyFont="1" applyFill="1" applyBorder="1"/>
    <xf numFmtId="3" fontId="12" fillId="0" borderId="20" xfId="0" applyNumberFormat="1" applyFont="1" applyFill="1" applyBorder="1"/>
    <xf numFmtId="3" fontId="13" fillId="0" borderId="8" xfId="0" applyNumberFormat="1" applyFont="1" applyFill="1" applyBorder="1"/>
    <xf numFmtId="3" fontId="13" fillId="0" borderId="9" xfId="0" applyNumberFormat="1" applyFont="1" applyFill="1" applyBorder="1"/>
    <xf numFmtId="3" fontId="13" fillId="0" borderId="57" xfId="0" applyNumberFormat="1" applyFont="1" applyFill="1" applyBorder="1"/>
    <xf numFmtId="0" fontId="12" fillId="0" borderId="0" xfId="0" applyFont="1" applyFill="1"/>
    <xf numFmtId="3" fontId="13" fillId="0" borderId="14" xfId="0" applyNumberFormat="1" applyFont="1" applyFill="1" applyBorder="1"/>
    <xf numFmtId="3" fontId="12" fillId="0" borderId="64" xfId="0" applyNumberFormat="1" applyFont="1" applyFill="1" applyBorder="1"/>
    <xf numFmtId="3" fontId="13" fillId="0" borderId="18" xfId="0" applyNumberFormat="1" applyFont="1" applyFill="1" applyBorder="1"/>
    <xf numFmtId="0" fontId="12" fillId="0" borderId="0" xfId="0" applyFont="1" applyFill="1" applyBorder="1"/>
    <xf numFmtId="3" fontId="3" fillId="0" borderId="0" xfId="0" applyNumberFormat="1" applyFont="1" applyFill="1" applyBorder="1"/>
    <xf numFmtId="3" fontId="7" fillId="0" borderId="75" xfId="0" applyNumberFormat="1" applyFont="1" applyFill="1" applyBorder="1"/>
    <xf numFmtId="3" fontId="7" fillId="0" borderId="76" xfId="0" applyNumberFormat="1" applyFont="1" applyFill="1" applyBorder="1"/>
    <xf numFmtId="3" fontId="7" fillId="0" borderId="77" xfId="0" applyNumberFormat="1" applyFont="1" applyFill="1" applyBorder="1"/>
    <xf numFmtId="0" fontId="12" fillId="0" borderId="78" xfId="48" applyFont="1" applyFill="1" applyBorder="1" applyAlignment="1">
      <alignment vertical="top" wrapText="1"/>
    </xf>
    <xf numFmtId="3" fontId="12" fillId="0" borderId="78" xfId="48" applyNumberFormat="1" applyFont="1" applyFill="1" applyBorder="1" applyAlignment="1">
      <alignment vertical="top" wrapText="1"/>
    </xf>
    <xf numFmtId="3" fontId="12" fillId="0" borderId="79" xfId="48" applyNumberFormat="1" applyFont="1" applyFill="1" applyBorder="1" applyAlignment="1">
      <alignment vertical="top" wrapText="1"/>
    </xf>
    <xf numFmtId="3" fontId="12" fillId="0" borderId="80" xfId="48" applyNumberFormat="1" applyFont="1" applyFill="1" applyBorder="1" applyAlignment="1">
      <alignment vertical="top" wrapText="1"/>
    </xf>
    <xf numFmtId="0" fontId="8" fillId="0" borderId="81" xfId="0" applyFont="1" applyFill="1" applyBorder="1"/>
    <xf numFmtId="3" fontId="8" fillId="0" borderId="12" xfId="0" applyNumberFormat="1" applyFont="1" applyFill="1" applyBorder="1"/>
    <xf numFmtId="0" fontId="8" fillId="0" borderId="68" xfId="0" applyFont="1" applyFill="1" applyBorder="1"/>
    <xf numFmtId="0" fontId="5" fillId="0" borderId="0" xfId="0" applyFont="1" applyFill="1" applyBorder="1"/>
    <xf numFmtId="3" fontId="8" fillId="0" borderId="82" xfId="0" applyNumberFormat="1" applyFont="1" applyFill="1" applyBorder="1"/>
    <xf numFmtId="3" fontId="8" fillId="0" borderId="83" xfId="0" applyNumberFormat="1" applyFont="1" applyFill="1" applyBorder="1"/>
    <xf numFmtId="3" fontId="8" fillId="0" borderId="81" xfId="0" applyNumberFormat="1" applyFont="1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3" fontId="12" fillId="0" borderId="0" xfId="0" applyNumberFormat="1" applyFont="1" applyFill="1" applyBorder="1"/>
    <xf numFmtId="0" fontId="12" fillId="0" borderId="84" xfId="48" applyFont="1" applyFill="1" applyBorder="1" applyAlignment="1">
      <alignment vertical="top" wrapText="1"/>
    </xf>
    <xf numFmtId="0" fontId="12" fillId="0" borderId="10" xfId="0" applyFont="1" applyFill="1" applyBorder="1"/>
    <xf numFmtId="3" fontId="12" fillId="0" borderId="84" xfId="48" applyNumberFormat="1" applyFont="1" applyFill="1" applyBorder="1" applyAlignment="1">
      <alignment vertical="top" wrapText="1"/>
    </xf>
    <xf numFmtId="3" fontId="12" fillId="0" borderId="8" xfId="0" applyNumberFormat="1" applyFont="1" applyFill="1" applyBorder="1"/>
    <xf numFmtId="0" fontId="12" fillId="0" borderId="85" xfId="48" applyFont="1" applyFill="1" applyBorder="1" applyAlignment="1">
      <alignment vertical="top" wrapText="1"/>
    </xf>
    <xf numFmtId="3" fontId="12" fillId="0" borderId="10" xfId="0" applyNumberFormat="1" applyFont="1" applyFill="1" applyBorder="1"/>
    <xf numFmtId="3" fontId="7" fillId="0" borderId="14" xfId="0" applyNumberFormat="1" applyFont="1" applyFill="1" applyBorder="1"/>
    <xf numFmtId="3" fontId="8" fillId="0" borderId="86" xfId="0" applyNumberFormat="1" applyFont="1" applyFill="1" applyBorder="1"/>
    <xf numFmtId="0" fontId="7" fillId="0" borderId="87" xfId="0" applyFont="1" applyFill="1" applyBorder="1"/>
    <xf numFmtId="3" fontId="8" fillId="0" borderId="87" xfId="0" applyNumberFormat="1" applyFont="1" applyFill="1" applyBorder="1"/>
    <xf numFmtId="0" fontId="12" fillId="0" borderId="87" xfId="0" applyFont="1" applyFill="1" applyBorder="1"/>
    <xf numFmtId="0" fontId="7" fillId="0" borderId="88" xfId="0" applyFont="1" applyFill="1" applyBorder="1"/>
    <xf numFmtId="0" fontId="8" fillId="0" borderId="88" xfId="0" applyFont="1" applyFill="1" applyBorder="1"/>
    <xf numFmtId="3" fontId="13" fillId="0" borderId="89" xfId="0" applyNumberFormat="1" applyFont="1" applyFill="1" applyBorder="1"/>
    <xf numFmtId="0" fontId="8" fillId="0" borderId="90" xfId="0" applyFont="1" applyFill="1" applyBorder="1"/>
    <xf numFmtId="3" fontId="8" fillId="3" borderId="82" xfId="0" applyNumberFormat="1" applyFont="1" applyFill="1" applyBorder="1"/>
    <xf numFmtId="3" fontId="8" fillId="3" borderId="91" xfId="0" applyNumberFormat="1" applyFont="1" applyFill="1" applyBorder="1"/>
    <xf numFmtId="3" fontId="8" fillId="4" borderId="31" xfId="0" applyNumberFormat="1" applyFont="1" applyFill="1" applyBorder="1"/>
    <xf numFmtId="3" fontId="5" fillId="0" borderId="0" xfId="0" applyNumberFormat="1" applyFont="1" applyFill="1" applyBorder="1"/>
    <xf numFmtId="3" fontId="8" fillId="0" borderId="0" xfId="0" applyNumberFormat="1" applyFont="1" applyFill="1"/>
    <xf numFmtId="0" fontId="12" fillId="0" borderId="0" xfId="48" applyFont="1" applyFill="1" applyBorder="1" applyAlignment="1">
      <alignment vertical="top" wrapText="1"/>
    </xf>
    <xf numFmtId="3" fontId="8" fillId="0" borderId="92" xfId="0" applyNumberFormat="1" applyFont="1" applyFill="1" applyBorder="1"/>
    <xf numFmtId="0" fontId="8" fillId="0" borderId="93" xfId="0" applyFont="1" applyFill="1" applyBorder="1"/>
    <xf numFmtId="3" fontId="8" fillId="0" borderId="94" xfId="0" applyNumberFormat="1" applyFont="1" applyFill="1" applyBorder="1"/>
    <xf numFmtId="0" fontId="8" fillId="0" borderId="69" xfId="0" applyFont="1" applyFill="1" applyBorder="1"/>
    <xf numFmtId="0" fontId="7" fillId="0" borderId="39" xfId="0" applyFont="1" applyFill="1" applyBorder="1"/>
    <xf numFmtId="0" fontId="7" fillId="0" borderId="95" xfId="0" applyFont="1" applyFill="1" applyBorder="1"/>
    <xf numFmtId="3" fontId="8" fillId="0" borderId="10" xfId="0" applyNumberFormat="1" applyFont="1" applyFill="1" applyBorder="1"/>
    <xf numFmtId="3" fontId="8" fillId="0" borderId="11" xfId="0" applyNumberFormat="1" applyFont="1" applyFill="1" applyBorder="1"/>
    <xf numFmtId="3" fontId="13" fillId="0" borderId="11" xfId="0" applyNumberFormat="1" applyFont="1" applyFill="1" applyBorder="1"/>
    <xf numFmtId="3" fontId="8" fillId="0" borderId="96" xfId="0" applyNumberFormat="1" applyFont="1" applyFill="1" applyBorder="1"/>
    <xf numFmtId="3" fontId="8" fillId="0" borderId="97" xfId="0" applyNumberFormat="1" applyFont="1" applyFill="1" applyBorder="1"/>
    <xf numFmtId="3" fontId="8" fillId="0" borderId="98" xfId="0" applyNumberFormat="1" applyFont="1" applyFill="1" applyBorder="1"/>
    <xf numFmtId="3" fontId="8" fillId="0" borderId="99" xfId="0" applyNumberFormat="1" applyFont="1" applyFill="1" applyBorder="1"/>
    <xf numFmtId="3" fontId="13" fillId="0" borderId="96" xfId="0" applyNumberFormat="1" applyFont="1" applyFill="1" applyBorder="1"/>
    <xf numFmtId="3" fontId="13" fillId="0" borderId="97" xfId="0" applyNumberFormat="1" applyFont="1" applyFill="1" applyBorder="1"/>
    <xf numFmtId="3" fontId="7" fillId="0" borderId="100" xfId="0" applyNumberFormat="1" applyFont="1" applyFill="1" applyBorder="1"/>
    <xf numFmtId="0" fontId="7" fillId="0" borderId="101" xfId="0" applyFont="1" applyFill="1" applyBorder="1"/>
    <xf numFmtId="3" fontId="8" fillId="0" borderId="102" xfId="0" applyNumberFormat="1" applyFont="1" applyFill="1" applyBorder="1"/>
    <xf numFmtId="3" fontId="8" fillId="0" borderId="103" xfId="0" applyNumberFormat="1" applyFont="1" applyFill="1" applyBorder="1"/>
    <xf numFmtId="3" fontId="13" fillId="0" borderId="103" xfId="0" applyNumberFormat="1" applyFont="1" applyFill="1" applyBorder="1"/>
    <xf numFmtId="3" fontId="13" fillId="0" borderId="44" xfId="0" applyNumberFormat="1" applyFont="1" applyFill="1" applyBorder="1"/>
    <xf numFmtId="3" fontId="8" fillId="0" borderId="45" xfId="0" applyNumberFormat="1" applyFont="1" applyFill="1" applyBorder="1"/>
    <xf numFmtId="3" fontId="8" fillId="0" borderId="104" xfId="0" applyNumberFormat="1" applyFont="1" applyFill="1" applyBorder="1"/>
    <xf numFmtId="3" fontId="8" fillId="0" borderId="105" xfId="0" applyNumberFormat="1" applyFont="1" applyFill="1" applyBorder="1"/>
    <xf numFmtId="0" fontId="8" fillId="0" borderId="87" xfId="0" applyFont="1" applyFill="1" applyBorder="1"/>
    <xf numFmtId="3" fontId="8" fillId="0" borderId="106" xfId="0" applyNumberFormat="1" applyFont="1" applyFill="1" applyBorder="1"/>
    <xf numFmtId="3" fontId="8" fillId="0" borderId="107" xfId="0" applyNumberFormat="1" applyFont="1" applyFill="1" applyBorder="1"/>
    <xf numFmtId="3" fontId="8" fillId="0" borderId="108" xfId="0" applyNumberFormat="1" applyFont="1" applyFill="1" applyBorder="1"/>
    <xf numFmtId="3" fontId="8" fillId="0" borderId="109" xfId="0" applyNumberFormat="1" applyFont="1" applyFill="1" applyBorder="1"/>
    <xf numFmtId="0" fontId="8" fillId="0" borderId="110" xfId="0" applyFont="1" applyFill="1" applyBorder="1"/>
    <xf numFmtId="0" fontId="8" fillId="0" borderId="111" xfId="0" applyFont="1" applyFill="1" applyBorder="1"/>
    <xf numFmtId="0" fontId="12" fillId="0" borderId="132" xfId="45" applyFont="1" applyFill="1" applyBorder="1" applyAlignment="1">
      <alignment vertical="top" wrapText="1"/>
    </xf>
    <xf numFmtId="3" fontId="12" fillId="0" borderId="132" xfId="45" applyNumberFormat="1" applyFont="1" applyFill="1" applyBorder="1" applyAlignment="1">
      <alignment vertical="top" wrapText="1"/>
    </xf>
    <xf numFmtId="0" fontId="12" fillId="0" borderId="112" xfId="48" applyFont="1" applyFill="1" applyBorder="1" applyAlignment="1">
      <alignment vertical="top" wrapText="1"/>
    </xf>
    <xf numFmtId="3" fontId="8" fillId="0" borderId="113" xfId="0" applyNumberFormat="1" applyFont="1" applyFill="1" applyBorder="1"/>
    <xf numFmtId="0" fontId="8" fillId="0" borderId="114" xfId="0" applyFont="1" applyFill="1" applyBorder="1"/>
    <xf numFmtId="3" fontId="7" fillId="0" borderId="30" xfId="0" applyNumberFormat="1" applyFont="1" applyFill="1" applyBorder="1"/>
    <xf numFmtId="0" fontId="5" fillId="0" borderId="55" xfId="0" applyFont="1" applyFill="1" applyBorder="1"/>
    <xf numFmtId="0" fontId="8" fillId="0" borderId="74" xfId="0" applyFont="1" applyFill="1" applyBorder="1"/>
    <xf numFmtId="3" fontId="8" fillId="0" borderId="74" xfId="0" applyNumberFormat="1" applyFont="1" applyFill="1" applyBorder="1"/>
    <xf numFmtId="0" fontId="7" fillId="0" borderId="115" xfId="0" applyFont="1" applyFill="1" applyBorder="1"/>
    <xf numFmtId="3" fontId="0" fillId="0" borderId="93" xfId="0" applyNumberFormat="1" applyFill="1" applyBorder="1"/>
    <xf numFmtId="3" fontId="12" fillId="0" borderId="116" xfId="0" applyNumberFormat="1" applyFont="1" applyFill="1" applyBorder="1"/>
    <xf numFmtId="3" fontId="12" fillId="0" borderId="117" xfId="0" applyNumberFormat="1" applyFont="1" applyFill="1" applyBorder="1"/>
    <xf numFmtId="3" fontId="13" fillId="0" borderId="118" xfId="0" applyNumberFormat="1" applyFont="1" applyFill="1" applyBorder="1"/>
    <xf numFmtId="0" fontId="7" fillId="0" borderId="35" xfId="0" applyFont="1" applyFill="1" applyBorder="1"/>
    <xf numFmtId="3" fontId="8" fillId="0" borderId="119" xfId="0" applyNumberFormat="1" applyFont="1" applyFill="1" applyBorder="1"/>
    <xf numFmtId="0" fontId="10" fillId="0" borderId="0" xfId="0" applyFont="1" applyFill="1" applyAlignment="1">
      <alignment horizontal="center"/>
    </xf>
    <xf numFmtId="0" fontId="8" fillId="0" borderId="120" xfId="0" applyFont="1" applyFill="1" applyBorder="1" applyAlignment="1">
      <alignment horizontal="center"/>
    </xf>
    <xf numFmtId="0" fontId="8" fillId="0" borderId="121" xfId="0" applyFont="1" applyFill="1" applyBorder="1" applyAlignment="1">
      <alignment horizontal="center"/>
    </xf>
    <xf numFmtId="0" fontId="8" fillId="0" borderId="122" xfId="0" applyFont="1" applyFill="1" applyBorder="1" applyAlignment="1">
      <alignment horizontal="center"/>
    </xf>
  </cellXfs>
  <cellStyles count="5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Date" xfId="28"/>
    <cellStyle name="Explanatory Text 2" xfId="29"/>
    <cellStyle name="Fixed" xfId="30"/>
    <cellStyle name="Followed Hyperlink 2" xfId="31"/>
    <cellStyle name="Followed Hyperlink 3" xfId="32"/>
    <cellStyle name="Good 2" xfId="33"/>
    <cellStyle name="Heading 1 2" xfId="34"/>
    <cellStyle name="Heading 2 2" xfId="35"/>
    <cellStyle name="Heading 3 2" xfId="36"/>
    <cellStyle name="Heading 4 2" xfId="37"/>
    <cellStyle name="HEADING1" xfId="38"/>
    <cellStyle name="HEADING2" xfId="39"/>
    <cellStyle name="Hyperlink 2" xfId="40"/>
    <cellStyle name="Hyperlink 3" xfId="41"/>
    <cellStyle name="Input 2" xfId="42"/>
    <cellStyle name="Linked Cell 2" xfId="43"/>
    <cellStyle name="Neutral 2" xfId="44"/>
    <cellStyle name="Normal" xfId="0" builtinId="0"/>
    <cellStyle name="Normal 2" xfId="45"/>
    <cellStyle name="Normal 3" xfId="46"/>
    <cellStyle name="Normal 4" xfId="47"/>
    <cellStyle name="Normal_FY 2009" xfId="48"/>
    <cellStyle name="Note 2" xfId="49"/>
    <cellStyle name="Output 2" xfId="50"/>
    <cellStyle name="Title" xfId="51" builtinId="15" customBuiltin="1"/>
    <cellStyle name="Title 2" xfId="52"/>
    <cellStyle name="Total" xfId="53" builtinId="25" customBuiltin="1"/>
    <cellStyle name="Total 2" xfId="54"/>
    <cellStyle name="Total 3" xfId="55"/>
    <cellStyle name="Warning Text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8"/>
  <sheetViews>
    <sheetView showGridLines="0" showZeros="0" tabSelected="1" zoomScale="85" zoomScaleNormal="85" workbookViewId="0">
      <pane xSplit="1" ySplit="6" topLeftCell="AZ7" activePane="bottomRight" state="frozen"/>
      <selection pane="topRight" activeCell="B1" sqref="B1"/>
      <selection pane="bottomLeft" activeCell="A7" sqref="A7"/>
      <selection pane="bottomRight" activeCell="AZ7" sqref="AZ7"/>
    </sheetView>
  </sheetViews>
  <sheetFormatPr defaultRowHeight="15.75" x14ac:dyDescent="0.25"/>
  <cols>
    <col min="1" max="1" width="32.109375" style="1" hidden="1" customWidth="1"/>
    <col min="2" max="10" width="7.77734375" style="1" hidden="1" customWidth="1"/>
    <col min="11" max="11" width="7.77734375" style="65" hidden="1" customWidth="1"/>
    <col min="12" max="15" width="7.77734375" style="1" hidden="1" customWidth="1"/>
    <col min="16" max="16" width="7.77734375" style="65" hidden="1" customWidth="1"/>
    <col min="17" max="20" width="7.77734375" style="1" hidden="1" customWidth="1"/>
    <col min="21" max="21" width="7.77734375" style="65" hidden="1" customWidth="1"/>
    <col min="22" max="25" width="7.77734375" style="1" hidden="1" customWidth="1"/>
    <col min="26" max="26" width="7.77734375" style="65" hidden="1" customWidth="1"/>
    <col min="27" max="30" width="7.77734375" style="1" hidden="1" customWidth="1"/>
    <col min="31" max="31" width="7.77734375" style="65" hidden="1" customWidth="1"/>
    <col min="32" max="36" width="7.77734375" style="1" hidden="1" customWidth="1"/>
    <col min="37" max="42" width="7.77734375" style="85" hidden="1" customWidth="1"/>
    <col min="43" max="44" width="9.77734375" style="1" hidden="1" customWidth="1"/>
    <col min="45" max="45" width="25.6640625" style="1" hidden="1" customWidth="1"/>
    <col min="46" max="51" width="9.77734375" style="1" hidden="1" customWidth="1"/>
    <col min="52" max="52" width="30.77734375" style="1" customWidth="1"/>
    <col min="53" max="57" width="7.77734375" style="1" customWidth="1"/>
    <col min="58" max="58" width="6.21875" style="1" hidden="1" customWidth="1"/>
    <col min="59" max="59" width="29.109375" style="1" hidden="1" customWidth="1"/>
    <col min="60" max="64" width="7.77734375" style="1" hidden="1" customWidth="1"/>
    <col min="65" max="68" width="0" style="1" hidden="1" customWidth="1"/>
    <col min="69" max="16384" width="8.88671875" style="1"/>
  </cols>
  <sheetData>
    <row r="1" spans="1:66" ht="20.25" customHeight="1" x14ac:dyDescent="0.3">
      <c r="AK1" s="88"/>
      <c r="AL1" s="88"/>
      <c r="AM1" s="88"/>
      <c r="AN1" s="88"/>
      <c r="AO1" s="88"/>
      <c r="AP1" s="88"/>
      <c r="AZ1" s="238" t="s">
        <v>0</v>
      </c>
      <c r="BA1" s="238"/>
      <c r="BB1" s="238"/>
      <c r="BC1" s="238"/>
      <c r="BD1" s="238"/>
      <c r="BE1" s="238"/>
      <c r="BG1" s="238" t="s">
        <v>0</v>
      </c>
      <c r="BH1" s="238"/>
      <c r="BI1" s="238"/>
      <c r="BJ1" s="238"/>
      <c r="BK1" s="238"/>
      <c r="BL1" s="238"/>
    </row>
    <row r="2" spans="1:66" x14ac:dyDescent="0.25">
      <c r="AK2" s="88"/>
      <c r="AL2" s="88"/>
      <c r="AM2" s="88"/>
      <c r="AN2" s="88"/>
      <c r="AO2" s="88"/>
      <c r="AP2" s="88"/>
    </row>
    <row r="3" spans="1:66" ht="20.25" x14ac:dyDescent="0.3">
      <c r="A3" s="4" t="s">
        <v>112</v>
      </c>
      <c r="B3" s="4"/>
      <c r="C3" s="4"/>
      <c r="D3" s="4"/>
      <c r="E3" s="4"/>
      <c r="F3" s="4"/>
      <c r="G3" s="4"/>
      <c r="H3" s="4"/>
      <c r="I3" s="4"/>
      <c r="J3" s="4"/>
      <c r="L3" s="4"/>
      <c r="M3" s="4"/>
      <c r="N3" s="4"/>
      <c r="O3" s="4"/>
      <c r="Q3" s="4"/>
      <c r="R3" s="4"/>
      <c r="S3" s="4"/>
      <c r="T3" s="4"/>
      <c r="V3" s="4"/>
      <c r="W3" s="4" t="s">
        <v>113</v>
      </c>
      <c r="X3" s="4"/>
      <c r="Y3" s="4"/>
      <c r="AA3" s="4"/>
      <c r="AB3" s="4"/>
      <c r="AC3" s="4"/>
      <c r="AD3" s="4"/>
      <c r="AF3" s="4"/>
      <c r="AG3" s="4"/>
      <c r="AH3" s="4"/>
      <c r="AI3" s="4"/>
      <c r="AJ3" s="4"/>
      <c r="AK3" s="104"/>
      <c r="AL3" s="152" t="e">
        <f>#REF!+AL22</f>
        <v>#REF!</v>
      </c>
      <c r="AM3" s="152" t="e">
        <f>#REF!+AM22</f>
        <v>#REF!</v>
      </c>
      <c r="AN3" s="152" t="e">
        <f>#REF!+AN22</f>
        <v>#REF!</v>
      </c>
      <c r="AO3" s="152" t="e">
        <f>#REF!+AO22</f>
        <v>#REF!</v>
      </c>
      <c r="AP3" s="152" t="e">
        <f>#REF!+AP22</f>
        <v>#REF!</v>
      </c>
      <c r="AS3" s="4"/>
      <c r="AT3" s="4"/>
      <c r="AU3" s="4"/>
      <c r="AV3" s="4"/>
      <c r="AW3" s="4"/>
      <c r="AX3" s="4"/>
      <c r="AY3" s="4"/>
      <c r="AZ3" s="50" t="s">
        <v>114</v>
      </c>
      <c r="BA3" s="51"/>
      <c r="BB3" s="51"/>
      <c r="BC3" s="52"/>
      <c r="BD3" s="52"/>
      <c r="BE3" s="52"/>
      <c r="BG3" s="50" t="s">
        <v>115</v>
      </c>
      <c r="BH3" s="51"/>
      <c r="BI3" s="51"/>
      <c r="BJ3" s="51"/>
      <c r="BK3" s="51"/>
      <c r="BL3" s="51"/>
    </row>
    <row r="4" spans="1:66" ht="16.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66"/>
      <c r="L4" s="4"/>
      <c r="M4" s="4"/>
      <c r="N4" s="4"/>
      <c r="O4" s="4"/>
      <c r="Q4" s="4"/>
      <c r="R4" s="4"/>
      <c r="S4" s="4"/>
      <c r="T4" s="4"/>
      <c r="V4" s="4"/>
      <c r="W4" s="4"/>
      <c r="X4" s="4"/>
      <c r="Y4" s="4"/>
      <c r="AA4" s="116"/>
      <c r="AB4" s="4"/>
      <c r="AC4" s="4"/>
      <c r="AD4" s="4"/>
      <c r="AF4" s="4"/>
      <c r="AG4" s="4"/>
      <c r="AH4" s="4"/>
      <c r="AI4" s="4"/>
      <c r="AJ4" s="4"/>
      <c r="AK4" s="104"/>
      <c r="AL4" s="104"/>
      <c r="AM4" s="104"/>
      <c r="AN4" s="104"/>
      <c r="AO4" s="104"/>
      <c r="AP4" s="104"/>
      <c r="AS4" s="4"/>
      <c r="AT4" s="4"/>
      <c r="AU4" s="4" t="str">
        <f>A3</f>
        <v>FISCAL YEAR 2017</v>
      </c>
      <c r="AV4" s="4"/>
      <c r="AW4" s="4"/>
      <c r="AX4" s="4"/>
      <c r="AY4" s="4"/>
      <c r="AZ4" s="4"/>
      <c r="BA4" s="116"/>
      <c r="BB4" s="116"/>
      <c r="BC4" s="116"/>
      <c r="BD4" s="116"/>
      <c r="BE4" s="116"/>
    </row>
    <row r="5" spans="1:66" ht="17.25" thickTop="1" thickBot="1" x14ac:dyDescent="0.3">
      <c r="A5" s="53"/>
      <c r="B5" s="31" t="s">
        <v>1</v>
      </c>
      <c r="C5" s="54"/>
      <c r="D5" s="6"/>
      <c r="E5" s="6"/>
      <c r="F5" s="7"/>
      <c r="G5" s="31" t="s">
        <v>2</v>
      </c>
      <c r="H5" s="6"/>
      <c r="I5" s="6"/>
      <c r="J5" s="6"/>
      <c r="K5" s="32"/>
      <c r="L5" s="5" t="s">
        <v>3</v>
      </c>
      <c r="M5" s="6"/>
      <c r="N5" s="6"/>
      <c r="O5" s="6"/>
      <c r="P5" s="32"/>
      <c r="Q5" s="5" t="s">
        <v>4</v>
      </c>
      <c r="R5" s="6"/>
      <c r="S5" s="6"/>
      <c r="T5" s="6"/>
      <c r="U5" s="32"/>
      <c r="V5" s="5" t="s">
        <v>79</v>
      </c>
      <c r="W5" s="6"/>
      <c r="X5" s="6"/>
      <c r="Y5" s="6"/>
      <c r="Z5" s="7"/>
      <c r="AA5" s="31" t="s">
        <v>5</v>
      </c>
      <c r="AB5" s="6"/>
      <c r="AC5" s="6"/>
      <c r="AD5" s="6"/>
      <c r="AE5" s="32"/>
      <c r="AF5" s="5" t="s">
        <v>6</v>
      </c>
      <c r="AG5" s="6"/>
      <c r="AH5" s="6"/>
      <c r="AI5" s="6"/>
      <c r="AJ5" s="98"/>
      <c r="AK5" s="105"/>
      <c r="AL5" s="239"/>
      <c r="AM5" s="240"/>
      <c r="AN5" s="240"/>
      <c r="AO5" s="240"/>
      <c r="AP5" s="241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66" ht="17.25" thickTop="1" thickBot="1" x14ac:dyDescent="0.3">
      <c r="A6" s="56" t="s">
        <v>7</v>
      </c>
      <c r="B6" s="33" t="s">
        <v>8</v>
      </c>
      <c r="C6" s="9" t="s">
        <v>9</v>
      </c>
      <c r="D6" s="9" t="s">
        <v>10</v>
      </c>
      <c r="E6" s="9" t="s">
        <v>11</v>
      </c>
      <c r="F6" s="10" t="s">
        <v>12</v>
      </c>
      <c r="G6" s="33" t="s">
        <v>8</v>
      </c>
      <c r="H6" s="9" t="s">
        <v>9</v>
      </c>
      <c r="I6" s="9" t="s">
        <v>10</v>
      </c>
      <c r="J6" s="9" t="s">
        <v>11</v>
      </c>
      <c r="K6" s="34" t="s">
        <v>12</v>
      </c>
      <c r="L6" s="8" t="s">
        <v>8</v>
      </c>
      <c r="M6" s="9" t="s">
        <v>9</v>
      </c>
      <c r="N6" s="9" t="s">
        <v>10</v>
      </c>
      <c r="O6" s="9" t="s">
        <v>11</v>
      </c>
      <c r="P6" s="34" t="s">
        <v>12</v>
      </c>
      <c r="Q6" s="8" t="s">
        <v>8</v>
      </c>
      <c r="R6" s="9" t="s">
        <v>9</v>
      </c>
      <c r="S6" s="9" t="s">
        <v>10</v>
      </c>
      <c r="T6" s="9" t="s">
        <v>11</v>
      </c>
      <c r="U6" s="34" t="s">
        <v>12</v>
      </c>
      <c r="V6" s="8" t="s">
        <v>8</v>
      </c>
      <c r="W6" s="9" t="s">
        <v>9</v>
      </c>
      <c r="X6" s="9" t="s">
        <v>10</v>
      </c>
      <c r="Y6" s="9" t="s">
        <v>11</v>
      </c>
      <c r="Z6" s="10" t="s">
        <v>12</v>
      </c>
      <c r="AA6" s="33" t="s">
        <v>8</v>
      </c>
      <c r="AB6" s="9" t="s">
        <v>9</v>
      </c>
      <c r="AC6" s="9" t="s">
        <v>10</v>
      </c>
      <c r="AD6" s="9" t="s">
        <v>11</v>
      </c>
      <c r="AE6" s="34" t="s">
        <v>12</v>
      </c>
      <c r="AF6" s="8" t="s">
        <v>8</v>
      </c>
      <c r="AG6" s="9" t="s">
        <v>9</v>
      </c>
      <c r="AH6" s="9" t="s">
        <v>10</v>
      </c>
      <c r="AI6" s="9" t="s">
        <v>11</v>
      </c>
      <c r="AJ6" s="99" t="s">
        <v>12</v>
      </c>
      <c r="AK6" s="106"/>
      <c r="AL6" s="33" t="s">
        <v>8</v>
      </c>
      <c r="AM6" s="9" t="s">
        <v>9</v>
      </c>
      <c r="AN6" s="9" t="s">
        <v>10</v>
      </c>
      <c r="AO6" s="9" t="s">
        <v>11</v>
      </c>
      <c r="AP6" s="34" t="s">
        <v>13</v>
      </c>
      <c r="AQ6" s="57"/>
      <c r="AR6" s="57"/>
      <c r="AS6" s="58" t="s">
        <v>14</v>
      </c>
      <c r="AT6" s="58" t="s">
        <v>8</v>
      </c>
      <c r="AU6" s="58" t="s">
        <v>9</v>
      </c>
      <c r="AV6" s="58" t="s">
        <v>10</v>
      </c>
      <c r="AW6" s="58" t="s">
        <v>11</v>
      </c>
      <c r="AX6" s="58" t="s">
        <v>13</v>
      </c>
      <c r="AY6" s="58"/>
      <c r="AZ6" s="59" t="s">
        <v>7</v>
      </c>
      <c r="BA6" s="60" t="s">
        <v>8</v>
      </c>
      <c r="BB6" s="60" t="s">
        <v>9</v>
      </c>
      <c r="BC6" s="60" t="s">
        <v>10</v>
      </c>
      <c r="BD6" s="60" t="s">
        <v>11</v>
      </c>
      <c r="BE6" s="61" t="s">
        <v>13</v>
      </c>
      <c r="BF6" s="62"/>
      <c r="BG6" s="59" t="s">
        <v>7</v>
      </c>
      <c r="BH6" s="60" t="s">
        <v>8</v>
      </c>
      <c r="BI6" s="60" t="s">
        <v>9</v>
      </c>
      <c r="BJ6" s="60" t="s">
        <v>10</v>
      </c>
      <c r="BK6" s="60" t="s">
        <v>11</v>
      </c>
      <c r="BL6" s="61" t="s">
        <v>13</v>
      </c>
    </row>
    <row r="7" spans="1:66" ht="15" x14ac:dyDescent="0.2">
      <c r="A7" s="63" t="s">
        <v>15</v>
      </c>
      <c r="B7" s="35"/>
      <c r="C7" s="12"/>
      <c r="D7" s="12"/>
      <c r="E7" s="12"/>
      <c r="F7" s="160"/>
      <c r="G7" s="35"/>
      <c r="H7" s="12"/>
      <c r="I7" s="12"/>
      <c r="J7" s="12"/>
      <c r="K7" s="162"/>
      <c r="L7" s="11"/>
      <c r="M7" s="12"/>
      <c r="N7" s="12"/>
      <c r="O7" s="12"/>
      <c r="P7" s="94">
        <f t="shared" ref="P7:P46" si="0">SUM(L7:O7)</f>
        <v>0</v>
      </c>
      <c r="Q7" s="11"/>
      <c r="R7" s="12"/>
      <c r="S7" s="12"/>
      <c r="T7" s="12"/>
      <c r="U7" s="162"/>
      <c r="V7" s="11"/>
      <c r="W7" s="12"/>
      <c r="X7" s="12"/>
      <c r="Y7" s="12"/>
      <c r="Z7" s="120">
        <f t="shared" ref="Z7:Z47" si="1">SUM(V7:Y7)</f>
        <v>0</v>
      </c>
      <c r="AA7" s="11"/>
      <c r="AB7" s="12"/>
      <c r="AC7" s="12"/>
      <c r="AD7" s="12"/>
      <c r="AE7" s="162"/>
      <c r="AF7" s="11"/>
      <c r="AG7" s="12"/>
      <c r="AH7" s="12"/>
      <c r="AI7" s="12"/>
      <c r="AJ7" s="101"/>
      <c r="AK7" s="107"/>
      <c r="AL7" s="12"/>
      <c r="AM7" s="12"/>
      <c r="AN7" s="12"/>
      <c r="AO7" s="12"/>
      <c r="AP7" s="100"/>
      <c r="AQ7" s="2"/>
      <c r="AR7" s="2"/>
      <c r="AS7" s="2" t="s">
        <v>16</v>
      </c>
      <c r="AT7" s="3">
        <f>AL17</f>
        <v>10309</v>
      </c>
      <c r="AU7" s="3">
        <f>AM17</f>
        <v>31034</v>
      </c>
      <c r="AV7" s="3">
        <f>AN17</f>
        <v>4459</v>
      </c>
      <c r="AW7" s="3">
        <f>AO17</f>
        <v>2024</v>
      </c>
      <c r="AX7" s="3">
        <f>AP17</f>
        <v>47826</v>
      </c>
      <c r="AY7" s="2"/>
      <c r="AZ7" s="64" t="str">
        <f>A7</f>
        <v>COLLEGE OF AGRICULTURE</v>
      </c>
      <c r="BA7" s="12"/>
      <c r="BB7" s="12"/>
      <c r="BC7" s="12"/>
      <c r="BD7" s="12"/>
      <c r="BE7" s="42"/>
      <c r="BF7" s="23"/>
      <c r="BG7" s="64" t="s">
        <v>15</v>
      </c>
      <c r="BH7" s="12"/>
      <c r="BI7" s="12"/>
      <c r="BJ7" s="12"/>
      <c r="BK7" s="12"/>
      <c r="BL7" s="42"/>
    </row>
    <row r="8" spans="1:66" ht="15" x14ac:dyDescent="0.2">
      <c r="A8" s="27" t="s">
        <v>85</v>
      </c>
      <c r="B8" s="28"/>
      <c r="C8" s="14"/>
      <c r="D8" s="14"/>
      <c r="E8" s="14"/>
      <c r="F8" s="161">
        <f>SUM(B8:E8)</f>
        <v>0</v>
      </c>
      <c r="G8" s="36"/>
      <c r="H8" s="37"/>
      <c r="I8" s="37"/>
      <c r="J8" s="37"/>
      <c r="K8" s="94">
        <f>SUM(G8:J8)</f>
        <v>0</v>
      </c>
      <c r="L8" s="13">
        <f>(G8-B8)</f>
        <v>0</v>
      </c>
      <c r="M8" s="14">
        <f>(H8-C8)</f>
        <v>0</v>
      </c>
      <c r="N8" s="14">
        <f>(I8-D8)</f>
        <v>0</v>
      </c>
      <c r="O8" s="14">
        <f>(J8-E8)</f>
        <v>0</v>
      </c>
      <c r="P8" s="94">
        <f>SUM(L8:O8)</f>
        <v>0</v>
      </c>
      <c r="Q8" s="11">
        <v>99</v>
      </c>
      <c r="R8" s="12">
        <v>47</v>
      </c>
      <c r="S8" s="12"/>
      <c r="T8" s="12"/>
      <c r="U8" s="94">
        <f>SUM(Q8:T8)</f>
        <v>146</v>
      </c>
      <c r="V8" s="13"/>
      <c r="W8" s="14"/>
      <c r="X8" s="14"/>
      <c r="Y8" s="14"/>
      <c r="Z8" s="94">
        <f>SUM(V8:Y8)</f>
        <v>0</v>
      </c>
      <c r="AA8" s="170">
        <v>98</v>
      </c>
      <c r="AB8" s="156">
        <v>38</v>
      </c>
      <c r="AC8" s="156"/>
      <c r="AD8" s="156"/>
      <c r="AE8" s="94">
        <f>SUM(AA8:AD8)</f>
        <v>136</v>
      </c>
      <c r="AF8" s="13">
        <f>(AA8-V8)</f>
        <v>98</v>
      </c>
      <c r="AG8" s="14">
        <f>(AB8-W8)</f>
        <v>38</v>
      </c>
      <c r="AH8" s="14">
        <f>(AC8-X8)</f>
        <v>0</v>
      </c>
      <c r="AI8" s="14">
        <f>(AD8-Y8)</f>
        <v>0</v>
      </c>
      <c r="AJ8" s="29">
        <f>SUM(AF8:AI8)</f>
        <v>136</v>
      </c>
      <c r="AK8" s="108"/>
      <c r="AL8" s="14">
        <f>(G8+Q8+AA8)</f>
        <v>197</v>
      </c>
      <c r="AM8" s="14">
        <f>(H8+R8+AB8)</f>
        <v>85</v>
      </c>
      <c r="AN8" s="14">
        <f>(I8+S8+AC8)</f>
        <v>0</v>
      </c>
      <c r="AO8" s="14">
        <f>(J8+T8+AD8)</f>
        <v>0</v>
      </c>
      <c r="AP8" s="14">
        <f>(K8+U8+AE8)</f>
        <v>282</v>
      </c>
      <c r="AQ8" s="3">
        <f>SUM(AL8:AO8)</f>
        <v>282</v>
      </c>
      <c r="AR8" s="3"/>
      <c r="AS8" s="2" t="s">
        <v>25</v>
      </c>
      <c r="AT8" s="3">
        <f>AL88</f>
        <v>0</v>
      </c>
      <c r="AU8" s="3">
        <f>AM88</f>
        <v>304</v>
      </c>
      <c r="AV8" s="3">
        <f>AN88</f>
        <v>20218</v>
      </c>
      <c r="AW8" s="3">
        <f>AO88</f>
        <v>550</v>
      </c>
      <c r="AX8" s="3">
        <f>AP88</f>
        <v>21072</v>
      </c>
      <c r="AY8" s="2"/>
      <c r="AZ8" s="30" t="str">
        <f t="shared" ref="AZ8:AZ71" si="2">A8</f>
        <v xml:space="preserve">   General Agriculture - Dean's office</v>
      </c>
      <c r="BA8" s="14">
        <f>AL8</f>
        <v>197</v>
      </c>
      <c r="BB8" s="14">
        <f>AM8</f>
        <v>85</v>
      </c>
      <c r="BC8" s="14">
        <f>AN8</f>
        <v>0</v>
      </c>
      <c r="BD8" s="14">
        <f>AO8</f>
        <v>0</v>
      </c>
      <c r="BE8" s="29">
        <f>AP8</f>
        <v>282</v>
      </c>
      <c r="BF8" s="22"/>
      <c r="BG8" s="30" t="str">
        <f>A8</f>
        <v xml:space="preserve">   General Agriculture - Dean's office</v>
      </c>
      <c r="BH8" s="14">
        <f>(BA8-G8)</f>
        <v>197</v>
      </c>
      <c r="BI8" s="14">
        <f>(BB8-H8)</f>
        <v>85</v>
      </c>
      <c r="BJ8" s="14">
        <f>(BC8-I8)</f>
        <v>0</v>
      </c>
      <c r="BK8" s="14">
        <f>(BD8-J8)</f>
        <v>0</v>
      </c>
      <c r="BL8" s="29">
        <f>(BE8-K8)</f>
        <v>282</v>
      </c>
      <c r="BM8" s="86">
        <f>SUM(BH8:BI8,BJ8:BK8)</f>
        <v>282</v>
      </c>
      <c r="BN8" s="86">
        <f>BM8-BL8</f>
        <v>0</v>
      </c>
    </row>
    <row r="9" spans="1:66" ht="15" x14ac:dyDescent="0.2">
      <c r="A9" s="27" t="s">
        <v>86</v>
      </c>
      <c r="B9" s="28"/>
      <c r="C9" s="14">
        <v>8</v>
      </c>
      <c r="D9" s="14">
        <v>6</v>
      </c>
      <c r="E9" s="14"/>
      <c r="F9" s="161">
        <f t="shared" ref="F9:F71" si="3">SUM(B9:E9)</f>
        <v>14</v>
      </c>
      <c r="G9" s="36"/>
      <c r="H9" s="37">
        <v>8</v>
      </c>
      <c r="I9" s="37">
        <v>169</v>
      </c>
      <c r="J9" s="37">
        <v>34</v>
      </c>
      <c r="K9" s="94">
        <f t="shared" ref="K9:K72" si="4">SUM(G9:J9)</f>
        <v>211</v>
      </c>
      <c r="L9" s="13">
        <f t="shared" ref="L9:O16" si="5">(G9-B9)</f>
        <v>0</v>
      </c>
      <c r="M9" s="14">
        <f t="shared" si="5"/>
        <v>0</v>
      </c>
      <c r="N9" s="14">
        <f t="shared" si="5"/>
        <v>163</v>
      </c>
      <c r="O9" s="14">
        <f t="shared" si="5"/>
        <v>34</v>
      </c>
      <c r="P9" s="94">
        <f t="shared" si="0"/>
        <v>197</v>
      </c>
      <c r="Q9" s="40">
        <v>1585</v>
      </c>
      <c r="R9" s="37">
        <v>3504</v>
      </c>
      <c r="S9" s="37">
        <v>486</v>
      </c>
      <c r="T9" s="37">
        <v>84</v>
      </c>
      <c r="U9" s="94">
        <f t="shared" ref="U9:U72" si="6">SUM(Q9:T9)</f>
        <v>5659</v>
      </c>
      <c r="V9" s="13"/>
      <c r="W9" s="14"/>
      <c r="X9" s="14">
        <v>11</v>
      </c>
      <c r="Y9" s="14"/>
      <c r="Z9" s="94">
        <f t="shared" si="1"/>
        <v>11</v>
      </c>
      <c r="AA9" s="170">
        <v>866</v>
      </c>
      <c r="AB9" s="157">
        <v>3006</v>
      </c>
      <c r="AC9" s="156">
        <v>806</v>
      </c>
      <c r="AD9" s="156">
        <v>207</v>
      </c>
      <c r="AE9" s="94">
        <f t="shared" ref="AE9:AE16" si="7">SUM(AA9:AD9)</f>
        <v>4885</v>
      </c>
      <c r="AF9" s="13">
        <f t="shared" ref="AF9:AI16" si="8">(AA9-V9)</f>
        <v>866</v>
      </c>
      <c r="AG9" s="14">
        <f t="shared" si="8"/>
        <v>3006</v>
      </c>
      <c r="AH9" s="14">
        <f t="shared" si="8"/>
        <v>795</v>
      </c>
      <c r="AI9" s="14">
        <f t="shared" si="8"/>
        <v>207</v>
      </c>
      <c r="AJ9" s="29">
        <f t="shared" ref="AJ9:AJ72" si="9">SUM(AF9:AI9)</f>
        <v>4874</v>
      </c>
      <c r="AK9" s="108"/>
      <c r="AL9" s="14">
        <f t="shared" ref="AL9:AL23" si="10">(G9+Q9+AA9)</f>
        <v>2451</v>
      </c>
      <c r="AM9" s="14">
        <f t="shared" ref="AM9:AM17" si="11">(H9+R9+AB9)</f>
        <v>6518</v>
      </c>
      <c r="AN9" s="14">
        <f t="shared" ref="AN9:AN17" si="12">(I9+S9+AC9)</f>
        <v>1461</v>
      </c>
      <c r="AO9" s="14">
        <f t="shared" ref="AO9:AO17" si="13">(J9+T9+AD9)</f>
        <v>325</v>
      </c>
      <c r="AP9" s="14">
        <f t="shared" ref="AP9:AP37" si="14">(K9+U9+AE9)</f>
        <v>10755</v>
      </c>
      <c r="AQ9" s="3">
        <f t="shared" ref="AQ9:AQ46" si="15">SUM(AL9:AO9)</f>
        <v>10755</v>
      </c>
      <c r="AR9" s="3"/>
      <c r="AS9" s="2" t="s">
        <v>17</v>
      </c>
      <c r="AT9" s="3">
        <f>AL23</f>
        <v>2952</v>
      </c>
      <c r="AU9" s="3">
        <f>AM23</f>
        <v>11047</v>
      </c>
      <c r="AV9" s="3">
        <f>AN23</f>
        <v>3797</v>
      </c>
      <c r="AW9" s="3">
        <f>AO23</f>
        <v>39</v>
      </c>
      <c r="AX9" s="3">
        <f>AP23</f>
        <v>17835</v>
      </c>
      <c r="AY9" s="2"/>
      <c r="AZ9" s="30" t="str">
        <f t="shared" si="2"/>
        <v xml:space="preserve">   Agricultural Economics</v>
      </c>
      <c r="BA9" s="14">
        <f t="shared" ref="BA9:BE24" si="16">AL9</f>
        <v>2451</v>
      </c>
      <c r="BB9" s="14">
        <f t="shared" si="16"/>
        <v>6518</v>
      </c>
      <c r="BC9" s="14">
        <f t="shared" si="16"/>
        <v>1461</v>
      </c>
      <c r="BD9" s="14">
        <f t="shared" si="16"/>
        <v>325</v>
      </c>
      <c r="BE9" s="29">
        <f t="shared" si="16"/>
        <v>10755</v>
      </c>
      <c r="BF9" s="23"/>
      <c r="BG9" s="30" t="str">
        <f t="shared" ref="BG9:BG72" si="17">A9</f>
        <v xml:space="preserve">   Agricultural Economics</v>
      </c>
      <c r="BH9" s="14">
        <f t="shared" ref="BH9:BL17" si="18">(BA9-G9)</f>
        <v>2451</v>
      </c>
      <c r="BI9" s="14">
        <f t="shared" si="18"/>
        <v>6510</v>
      </c>
      <c r="BJ9" s="14">
        <f t="shared" si="18"/>
        <v>1292</v>
      </c>
      <c r="BK9" s="14">
        <f t="shared" si="18"/>
        <v>291</v>
      </c>
      <c r="BL9" s="29">
        <f t="shared" si="18"/>
        <v>10544</v>
      </c>
      <c r="BM9" s="86">
        <f t="shared" ref="BM9:BM46" si="19">SUM(BH9:BI9,BJ9:BK9)</f>
        <v>10544</v>
      </c>
      <c r="BN9" s="86">
        <f t="shared" ref="BN9:BN46" si="20">BM9-BL9</f>
        <v>0</v>
      </c>
    </row>
    <row r="10" spans="1:66" ht="15" x14ac:dyDescent="0.2">
      <c r="A10" s="27" t="s">
        <v>18</v>
      </c>
      <c r="B10" s="28"/>
      <c r="C10" s="14"/>
      <c r="D10" s="14"/>
      <c r="E10" s="14"/>
      <c r="F10" s="161">
        <f t="shared" si="3"/>
        <v>0</v>
      </c>
      <c r="G10" s="36"/>
      <c r="H10" s="37">
        <v>4</v>
      </c>
      <c r="I10" s="37">
        <v>83</v>
      </c>
      <c r="J10" s="37">
        <v>126</v>
      </c>
      <c r="K10" s="94">
        <f t="shared" si="4"/>
        <v>213</v>
      </c>
      <c r="L10" s="13">
        <f t="shared" si="5"/>
        <v>0</v>
      </c>
      <c r="M10" s="14">
        <f t="shared" si="5"/>
        <v>4</v>
      </c>
      <c r="N10" s="14">
        <f t="shared" si="5"/>
        <v>83</v>
      </c>
      <c r="O10" s="14">
        <f t="shared" si="5"/>
        <v>126</v>
      </c>
      <c r="P10" s="94">
        <f t="shared" si="0"/>
        <v>213</v>
      </c>
      <c r="Q10" s="40">
        <v>534</v>
      </c>
      <c r="R10" s="37">
        <v>1768</v>
      </c>
      <c r="S10" s="37">
        <v>174</v>
      </c>
      <c r="T10" s="37">
        <v>186</v>
      </c>
      <c r="U10" s="94">
        <f t="shared" si="6"/>
        <v>2662</v>
      </c>
      <c r="V10" s="13"/>
      <c r="W10" s="14">
        <v>3</v>
      </c>
      <c r="X10" s="14"/>
      <c r="Y10" s="14"/>
      <c r="Z10" s="94">
        <f t="shared" si="1"/>
        <v>3</v>
      </c>
      <c r="AA10" s="170">
        <v>387</v>
      </c>
      <c r="AB10" s="156">
        <v>1346</v>
      </c>
      <c r="AC10" s="156">
        <v>272</v>
      </c>
      <c r="AD10" s="156">
        <v>168</v>
      </c>
      <c r="AE10" s="94">
        <f t="shared" si="7"/>
        <v>2173</v>
      </c>
      <c r="AF10" s="13">
        <f t="shared" si="8"/>
        <v>387</v>
      </c>
      <c r="AG10" s="14">
        <f t="shared" si="8"/>
        <v>1343</v>
      </c>
      <c r="AH10" s="14">
        <f t="shared" si="8"/>
        <v>272</v>
      </c>
      <c r="AI10" s="14">
        <f t="shared" si="8"/>
        <v>168</v>
      </c>
      <c r="AJ10" s="29">
        <f t="shared" si="9"/>
        <v>2170</v>
      </c>
      <c r="AK10" s="108"/>
      <c r="AL10" s="14">
        <f t="shared" si="10"/>
        <v>921</v>
      </c>
      <c r="AM10" s="14">
        <f t="shared" si="11"/>
        <v>3118</v>
      </c>
      <c r="AN10" s="14">
        <f t="shared" si="12"/>
        <v>529</v>
      </c>
      <c r="AO10" s="14">
        <f t="shared" si="13"/>
        <v>480</v>
      </c>
      <c r="AP10" s="14">
        <f t="shared" si="14"/>
        <v>5048</v>
      </c>
      <c r="AQ10" s="3">
        <f t="shared" si="15"/>
        <v>5048</v>
      </c>
      <c r="AR10" s="3"/>
      <c r="AS10" s="2" t="s">
        <v>19</v>
      </c>
      <c r="AT10" s="3">
        <f>AL48</f>
        <v>172771</v>
      </c>
      <c r="AU10" s="3">
        <f>AM48</f>
        <v>97985</v>
      </c>
      <c r="AV10" s="3">
        <f>AN48</f>
        <v>11434</v>
      </c>
      <c r="AW10" s="3">
        <f>AO48</f>
        <v>4760</v>
      </c>
      <c r="AX10" s="3">
        <f>AP48</f>
        <v>286950</v>
      </c>
      <c r="AY10" s="2"/>
      <c r="AZ10" s="30" t="str">
        <f t="shared" si="2"/>
        <v xml:space="preserve">   Agronomy</v>
      </c>
      <c r="BA10" s="14">
        <f t="shared" si="16"/>
        <v>921</v>
      </c>
      <c r="BB10" s="14">
        <f t="shared" si="16"/>
        <v>3118</v>
      </c>
      <c r="BC10" s="14">
        <f t="shared" si="16"/>
        <v>529</v>
      </c>
      <c r="BD10" s="14">
        <f t="shared" si="16"/>
        <v>480</v>
      </c>
      <c r="BE10" s="29">
        <f t="shared" si="16"/>
        <v>5048</v>
      </c>
      <c r="BF10" s="23"/>
      <c r="BG10" s="30" t="str">
        <f t="shared" si="17"/>
        <v xml:space="preserve">   Agronomy</v>
      </c>
      <c r="BH10" s="14">
        <f t="shared" si="18"/>
        <v>921</v>
      </c>
      <c r="BI10" s="14">
        <f t="shared" si="18"/>
        <v>3114</v>
      </c>
      <c r="BJ10" s="14">
        <f t="shared" si="18"/>
        <v>446</v>
      </c>
      <c r="BK10" s="14">
        <f t="shared" si="18"/>
        <v>354</v>
      </c>
      <c r="BL10" s="29">
        <f t="shared" si="18"/>
        <v>4835</v>
      </c>
      <c r="BM10" s="86">
        <f t="shared" si="19"/>
        <v>4835</v>
      </c>
      <c r="BN10" s="86">
        <f t="shared" si="20"/>
        <v>0</v>
      </c>
    </row>
    <row r="11" spans="1:66" ht="15" x14ac:dyDescent="0.2">
      <c r="A11" s="27" t="s">
        <v>78</v>
      </c>
      <c r="B11" s="28"/>
      <c r="C11" s="14">
        <v>19</v>
      </c>
      <c r="D11" s="14">
        <v>3</v>
      </c>
      <c r="E11" s="14"/>
      <c r="F11" s="161">
        <f t="shared" si="3"/>
        <v>22</v>
      </c>
      <c r="G11" s="36">
        <v>48</v>
      </c>
      <c r="H11" s="37">
        <v>598</v>
      </c>
      <c r="I11" s="37">
        <v>176</v>
      </c>
      <c r="J11" s="37">
        <v>79</v>
      </c>
      <c r="K11" s="94">
        <f t="shared" si="4"/>
        <v>901</v>
      </c>
      <c r="L11" s="13">
        <f t="shared" si="5"/>
        <v>48</v>
      </c>
      <c r="M11" s="14">
        <f t="shared" si="5"/>
        <v>579</v>
      </c>
      <c r="N11" s="14">
        <f t="shared" si="5"/>
        <v>173</v>
      </c>
      <c r="O11" s="14">
        <f t="shared" si="5"/>
        <v>79</v>
      </c>
      <c r="P11" s="94">
        <f t="shared" si="0"/>
        <v>879</v>
      </c>
      <c r="Q11" s="40">
        <f>2047+21</f>
        <v>2068</v>
      </c>
      <c r="R11" s="37">
        <f>5099+1200</f>
        <v>6299</v>
      </c>
      <c r="S11" s="37">
        <f>179+498</f>
        <v>677</v>
      </c>
      <c r="T11" s="37">
        <f>125+31</f>
        <v>156</v>
      </c>
      <c r="U11" s="94">
        <f t="shared" si="6"/>
        <v>9200</v>
      </c>
      <c r="V11" s="13"/>
      <c r="W11" s="14">
        <f>56+5</f>
        <v>61</v>
      </c>
      <c r="X11" s="14">
        <f>2+1</f>
        <v>3</v>
      </c>
      <c r="Y11" s="14">
        <v>1</v>
      </c>
      <c r="Z11" s="94">
        <f t="shared" si="1"/>
        <v>65</v>
      </c>
      <c r="AA11" s="170">
        <v>691</v>
      </c>
      <c r="AB11" s="157">
        <f>5411+1225</f>
        <v>6636</v>
      </c>
      <c r="AC11" s="156">
        <f>161+321</f>
        <v>482</v>
      </c>
      <c r="AD11" s="156">
        <f>109+57</f>
        <v>166</v>
      </c>
      <c r="AE11" s="94">
        <f t="shared" si="7"/>
        <v>7975</v>
      </c>
      <c r="AF11" s="13">
        <f t="shared" si="8"/>
        <v>691</v>
      </c>
      <c r="AG11" s="14">
        <f t="shared" si="8"/>
        <v>6575</v>
      </c>
      <c r="AH11" s="14">
        <f t="shared" si="8"/>
        <v>479</v>
      </c>
      <c r="AI11" s="14">
        <f t="shared" si="8"/>
        <v>165</v>
      </c>
      <c r="AJ11" s="29">
        <f t="shared" si="9"/>
        <v>7910</v>
      </c>
      <c r="AK11" s="108"/>
      <c r="AL11" s="14">
        <f t="shared" si="10"/>
        <v>2807</v>
      </c>
      <c r="AM11" s="14">
        <f t="shared" si="11"/>
        <v>13533</v>
      </c>
      <c r="AN11" s="14">
        <f t="shared" si="12"/>
        <v>1335</v>
      </c>
      <c r="AO11" s="14">
        <f t="shared" si="13"/>
        <v>401</v>
      </c>
      <c r="AP11" s="14">
        <f t="shared" si="14"/>
        <v>18076</v>
      </c>
      <c r="AQ11" s="3">
        <f t="shared" si="15"/>
        <v>18076</v>
      </c>
      <c r="AR11" s="3"/>
      <c r="AS11" s="2" t="s">
        <v>20</v>
      </c>
      <c r="AT11" s="3">
        <f>AL55</f>
        <v>11553</v>
      </c>
      <c r="AU11" s="3">
        <f>AM55</f>
        <v>44058</v>
      </c>
      <c r="AV11" s="3">
        <f>AN55</f>
        <v>3645</v>
      </c>
      <c r="AW11" s="3">
        <f>AO55</f>
        <v>0</v>
      </c>
      <c r="AX11" s="3">
        <f>AP55</f>
        <v>59256</v>
      </c>
      <c r="AY11" s="2"/>
      <c r="AZ11" s="30" t="str">
        <f t="shared" si="2"/>
        <v xml:space="preserve">   Animal Science (including Food Science)</v>
      </c>
      <c r="BA11" s="14">
        <f t="shared" si="16"/>
        <v>2807</v>
      </c>
      <c r="BB11" s="14">
        <f t="shared" si="16"/>
        <v>13533</v>
      </c>
      <c r="BC11" s="14">
        <f t="shared" si="16"/>
        <v>1335</v>
      </c>
      <c r="BD11" s="14">
        <f t="shared" si="16"/>
        <v>401</v>
      </c>
      <c r="BE11" s="29">
        <f t="shared" si="16"/>
        <v>18076</v>
      </c>
      <c r="BF11" s="23"/>
      <c r="BG11" s="30" t="str">
        <f t="shared" si="17"/>
        <v xml:space="preserve">   Animal Science (including Food Science)</v>
      </c>
      <c r="BH11" s="14">
        <f t="shared" si="18"/>
        <v>2759</v>
      </c>
      <c r="BI11" s="14">
        <f t="shared" si="18"/>
        <v>12935</v>
      </c>
      <c r="BJ11" s="14">
        <f t="shared" si="18"/>
        <v>1159</v>
      </c>
      <c r="BK11" s="14">
        <f t="shared" si="18"/>
        <v>322</v>
      </c>
      <c r="BL11" s="29">
        <f t="shared" si="18"/>
        <v>17175</v>
      </c>
      <c r="BM11" s="86">
        <f t="shared" si="19"/>
        <v>17175</v>
      </c>
      <c r="BN11" s="86">
        <f t="shared" si="20"/>
        <v>0</v>
      </c>
    </row>
    <row r="12" spans="1:66" ht="15" x14ac:dyDescent="0.2">
      <c r="A12" s="27" t="s">
        <v>83</v>
      </c>
      <c r="B12" s="36"/>
      <c r="C12" s="37">
        <v>1</v>
      </c>
      <c r="D12" s="37">
        <v>5</v>
      </c>
      <c r="E12" s="37"/>
      <c r="F12" s="161">
        <f t="shared" si="3"/>
        <v>6</v>
      </c>
      <c r="G12" s="36"/>
      <c r="H12" s="37">
        <v>34</v>
      </c>
      <c r="I12" s="37">
        <v>45</v>
      </c>
      <c r="J12" s="37"/>
      <c r="K12" s="94">
        <f t="shared" si="4"/>
        <v>79</v>
      </c>
      <c r="L12" s="13">
        <f t="shared" si="5"/>
        <v>0</v>
      </c>
      <c r="M12" s="14">
        <f t="shared" si="5"/>
        <v>33</v>
      </c>
      <c r="N12" s="14">
        <f t="shared" si="5"/>
        <v>40</v>
      </c>
      <c r="O12" s="14">
        <f t="shared" si="5"/>
        <v>0</v>
      </c>
      <c r="P12" s="94">
        <f t="shared" si="0"/>
        <v>73</v>
      </c>
      <c r="Q12" s="40">
        <v>32</v>
      </c>
      <c r="R12" s="37">
        <f>484+293</f>
        <v>777</v>
      </c>
      <c r="S12" s="37">
        <f>73+19</f>
        <v>92</v>
      </c>
      <c r="T12" s="37"/>
      <c r="U12" s="94">
        <f t="shared" si="6"/>
        <v>901</v>
      </c>
      <c r="V12" s="40"/>
      <c r="W12" s="37">
        <v>8</v>
      </c>
      <c r="X12" s="37"/>
      <c r="Y12" s="37"/>
      <c r="Z12" s="94">
        <f t="shared" si="1"/>
        <v>8</v>
      </c>
      <c r="AA12" s="171">
        <v>87</v>
      </c>
      <c r="AB12" s="137">
        <f>804+19</f>
        <v>823</v>
      </c>
      <c r="AC12" s="137">
        <f>48+45</f>
        <v>93</v>
      </c>
      <c r="AD12" s="137"/>
      <c r="AE12" s="94">
        <f t="shared" si="7"/>
        <v>1003</v>
      </c>
      <c r="AF12" s="13">
        <f t="shared" si="8"/>
        <v>87</v>
      </c>
      <c r="AG12" s="14">
        <f t="shared" si="8"/>
        <v>815</v>
      </c>
      <c r="AH12" s="14">
        <f t="shared" si="8"/>
        <v>93</v>
      </c>
      <c r="AI12" s="14">
        <f t="shared" si="8"/>
        <v>0</v>
      </c>
      <c r="AJ12" s="29">
        <f t="shared" si="9"/>
        <v>995</v>
      </c>
      <c r="AK12" s="108"/>
      <c r="AL12" s="14">
        <f t="shared" si="10"/>
        <v>119</v>
      </c>
      <c r="AM12" s="14">
        <f t="shared" si="11"/>
        <v>1634</v>
      </c>
      <c r="AN12" s="14">
        <f t="shared" si="12"/>
        <v>230</v>
      </c>
      <c r="AO12" s="14">
        <f t="shared" si="13"/>
        <v>0</v>
      </c>
      <c r="AP12" s="14">
        <f t="shared" si="14"/>
        <v>1983</v>
      </c>
      <c r="AQ12" s="3">
        <f t="shared" si="15"/>
        <v>1983</v>
      </c>
      <c r="AR12" s="3"/>
      <c r="AS12" s="2" t="s">
        <v>21</v>
      </c>
      <c r="AT12" s="3">
        <f>AL61</f>
        <v>4064</v>
      </c>
      <c r="AU12" s="3">
        <f>AM61</f>
        <v>15289</v>
      </c>
      <c r="AV12" s="3">
        <f>AN61</f>
        <v>12500</v>
      </c>
      <c r="AW12" s="3">
        <f>AO61</f>
        <v>1901</v>
      </c>
      <c r="AX12" s="3">
        <f>AP61</f>
        <v>33754</v>
      </c>
      <c r="AY12" s="2"/>
      <c r="AZ12" s="30" t="str">
        <f t="shared" si="2"/>
        <v xml:space="preserve">   Communications (includes Ag Ed)</v>
      </c>
      <c r="BA12" s="14">
        <f t="shared" si="16"/>
        <v>119</v>
      </c>
      <c r="BB12" s="14">
        <f t="shared" si="16"/>
        <v>1634</v>
      </c>
      <c r="BC12" s="14">
        <f t="shared" si="16"/>
        <v>230</v>
      </c>
      <c r="BD12" s="14">
        <f t="shared" si="16"/>
        <v>0</v>
      </c>
      <c r="BE12" s="29">
        <f t="shared" si="16"/>
        <v>1983</v>
      </c>
      <c r="BF12" s="23"/>
      <c r="BG12" s="30" t="str">
        <f t="shared" si="17"/>
        <v xml:space="preserve">   Communications (includes Ag Ed)</v>
      </c>
      <c r="BH12" s="14">
        <f t="shared" si="18"/>
        <v>119</v>
      </c>
      <c r="BI12" s="14">
        <f t="shared" si="18"/>
        <v>1600</v>
      </c>
      <c r="BJ12" s="14">
        <f t="shared" si="18"/>
        <v>185</v>
      </c>
      <c r="BK12" s="14">
        <f t="shared" si="18"/>
        <v>0</v>
      </c>
      <c r="BL12" s="29">
        <f t="shared" si="18"/>
        <v>1904</v>
      </c>
      <c r="BM12" s="86">
        <f t="shared" si="19"/>
        <v>1904</v>
      </c>
      <c r="BN12" s="86">
        <f t="shared" si="20"/>
        <v>0</v>
      </c>
    </row>
    <row r="13" spans="1:66" ht="15" x14ac:dyDescent="0.2">
      <c r="A13" s="27" t="s">
        <v>22</v>
      </c>
      <c r="B13" s="28"/>
      <c r="C13" s="14"/>
      <c r="D13" s="14"/>
      <c r="E13" s="14"/>
      <c r="F13" s="161">
        <f t="shared" si="3"/>
        <v>0</v>
      </c>
      <c r="G13" s="36"/>
      <c r="H13" s="37"/>
      <c r="I13" s="37"/>
      <c r="J13" s="37">
        <v>29</v>
      </c>
      <c r="K13" s="94">
        <f t="shared" si="4"/>
        <v>29</v>
      </c>
      <c r="L13" s="13">
        <f t="shared" si="5"/>
        <v>0</v>
      </c>
      <c r="M13" s="14">
        <f t="shared" si="5"/>
        <v>0</v>
      </c>
      <c r="N13" s="14">
        <f t="shared" si="5"/>
        <v>0</v>
      </c>
      <c r="O13" s="14">
        <f t="shared" si="5"/>
        <v>29</v>
      </c>
      <c r="P13" s="94">
        <f t="shared" si="0"/>
        <v>29</v>
      </c>
      <c r="Q13" s="40"/>
      <c r="R13" s="37">
        <v>546</v>
      </c>
      <c r="S13" s="37">
        <v>145</v>
      </c>
      <c r="T13" s="37">
        <v>87</v>
      </c>
      <c r="U13" s="94">
        <f t="shared" si="6"/>
        <v>778</v>
      </c>
      <c r="V13" s="13"/>
      <c r="W13" s="14">
        <v>13</v>
      </c>
      <c r="X13" s="14"/>
      <c r="Y13" s="14">
        <v>1</v>
      </c>
      <c r="Z13" s="94">
        <f t="shared" si="1"/>
        <v>14</v>
      </c>
      <c r="AA13" s="170"/>
      <c r="AB13" s="156">
        <v>382</v>
      </c>
      <c r="AC13" s="156">
        <v>60</v>
      </c>
      <c r="AD13" s="156">
        <v>60</v>
      </c>
      <c r="AE13" s="94">
        <f t="shared" si="7"/>
        <v>502</v>
      </c>
      <c r="AF13" s="13">
        <f t="shared" si="8"/>
        <v>0</v>
      </c>
      <c r="AG13" s="14">
        <f t="shared" si="8"/>
        <v>369</v>
      </c>
      <c r="AH13" s="14">
        <f t="shared" si="8"/>
        <v>60</v>
      </c>
      <c r="AI13" s="14">
        <f t="shared" si="8"/>
        <v>59</v>
      </c>
      <c r="AJ13" s="29">
        <f t="shared" si="9"/>
        <v>488</v>
      </c>
      <c r="AK13" s="108"/>
      <c r="AL13" s="14">
        <f t="shared" si="10"/>
        <v>0</v>
      </c>
      <c r="AM13" s="14">
        <f t="shared" si="11"/>
        <v>928</v>
      </c>
      <c r="AN13" s="14">
        <f t="shared" si="12"/>
        <v>205</v>
      </c>
      <c r="AO13" s="14">
        <f t="shared" si="13"/>
        <v>176</v>
      </c>
      <c r="AP13" s="14">
        <f t="shared" si="14"/>
        <v>1309</v>
      </c>
      <c r="AQ13" s="3">
        <f>SUM(AL13:AO13)</f>
        <v>1309</v>
      </c>
      <c r="AR13" s="3"/>
      <c r="AS13" s="2" t="s">
        <v>23</v>
      </c>
      <c r="AT13" s="3">
        <f>AL72</f>
        <v>12735</v>
      </c>
      <c r="AU13" s="3">
        <f>AM72</f>
        <v>40247</v>
      </c>
      <c r="AV13" s="3">
        <f>AN72</f>
        <v>4904</v>
      </c>
      <c r="AW13" s="3">
        <f>AO72</f>
        <v>1738</v>
      </c>
      <c r="AX13" s="3">
        <f>AP72</f>
        <v>59624</v>
      </c>
      <c r="AY13" s="2"/>
      <c r="AZ13" s="30" t="str">
        <f t="shared" si="2"/>
        <v xml:space="preserve">   Entomology</v>
      </c>
      <c r="BA13" s="14">
        <f t="shared" si="16"/>
        <v>0</v>
      </c>
      <c r="BB13" s="14">
        <f t="shared" si="16"/>
        <v>928</v>
      </c>
      <c r="BC13" s="14">
        <f t="shared" si="16"/>
        <v>205</v>
      </c>
      <c r="BD13" s="14">
        <f t="shared" si="16"/>
        <v>176</v>
      </c>
      <c r="BE13" s="29">
        <f t="shared" si="16"/>
        <v>1309</v>
      </c>
      <c r="BF13" s="23"/>
      <c r="BG13" s="30" t="str">
        <f t="shared" si="17"/>
        <v xml:space="preserve">   Entomology</v>
      </c>
      <c r="BH13" s="14">
        <f t="shared" si="18"/>
        <v>0</v>
      </c>
      <c r="BI13" s="14">
        <f t="shared" si="18"/>
        <v>928</v>
      </c>
      <c r="BJ13" s="14">
        <f t="shared" si="18"/>
        <v>205</v>
      </c>
      <c r="BK13" s="14">
        <f t="shared" si="18"/>
        <v>147</v>
      </c>
      <c r="BL13" s="29">
        <f t="shared" si="18"/>
        <v>1280</v>
      </c>
      <c r="BM13" s="86">
        <f t="shared" si="19"/>
        <v>1280</v>
      </c>
      <c r="BN13" s="86">
        <f t="shared" si="20"/>
        <v>0</v>
      </c>
    </row>
    <row r="14" spans="1:66" x14ac:dyDescent="0.25">
      <c r="A14" s="27" t="s">
        <v>26</v>
      </c>
      <c r="B14" s="28"/>
      <c r="C14" s="14">
        <v>11</v>
      </c>
      <c r="D14" s="14">
        <v>4</v>
      </c>
      <c r="E14" s="14"/>
      <c r="F14" s="161">
        <f>SUM(B14:E14)</f>
        <v>15</v>
      </c>
      <c r="G14" s="36"/>
      <c r="H14" s="37">
        <v>48</v>
      </c>
      <c r="I14" s="37">
        <v>29</v>
      </c>
      <c r="J14" s="37">
        <v>40</v>
      </c>
      <c r="K14" s="94">
        <f>SUM(G14:J14)</f>
        <v>117</v>
      </c>
      <c r="L14" s="13">
        <f>(G14-B14)</f>
        <v>0</v>
      </c>
      <c r="M14" s="14">
        <f>(H14-C14)</f>
        <v>37</v>
      </c>
      <c r="N14" s="14">
        <f>(I14-D14)</f>
        <v>25</v>
      </c>
      <c r="O14" s="14">
        <f>(J14-E14)</f>
        <v>40</v>
      </c>
      <c r="P14" s="94">
        <f>SUM(L14:O14)</f>
        <v>102</v>
      </c>
      <c r="Q14" s="40">
        <v>827</v>
      </c>
      <c r="R14" s="37">
        <v>852</v>
      </c>
      <c r="S14" s="37">
        <v>51</v>
      </c>
      <c r="T14" s="37">
        <v>92</v>
      </c>
      <c r="U14" s="94">
        <f>SUM(Q14:T14)</f>
        <v>1822</v>
      </c>
      <c r="V14" s="13"/>
      <c r="W14" s="14">
        <v>3</v>
      </c>
      <c r="X14" s="14"/>
      <c r="Y14" s="14">
        <v>2</v>
      </c>
      <c r="Z14" s="94">
        <f>SUM(V14:Y14)</f>
        <v>5</v>
      </c>
      <c r="AA14" s="170">
        <v>338</v>
      </c>
      <c r="AB14" s="156">
        <v>1212</v>
      </c>
      <c r="AC14" s="156">
        <v>69</v>
      </c>
      <c r="AD14" s="156">
        <v>173</v>
      </c>
      <c r="AE14" s="94">
        <f>SUM(AA14:AD14)</f>
        <v>1792</v>
      </c>
      <c r="AF14" s="13">
        <f>(AA14-V14)</f>
        <v>338</v>
      </c>
      <c r="AG14" s="14">
        <f>(AB14-W14)</f>
        <v>1209</v>
      </c>
      <c r="AH14" s="14">
        <f>(AC14-X14)</f>
        <v>69</v>
      </c>
      <c r="AI14" s="14">
        <f>(AD14-Y14)</f>
        <v>171</v>
      </c>
      <c r="AJ14" s="29">
        <f>SUM(AF14:AI14)</f>
        <v>1787</v>
      </c>
      <c r="AK14" s="108"/>
      <c r="AL14" s="14">
        <f t="shared" si="10"/>
        <v>1165</v>
      </c>
      <c r="AM14" s="14">
        <f t="shared" si="11"/>
        <v>2112</v>
      </c>
      <c r="AN14" s="14">
        <f t="shared" si="12"/>
        <v>149</v>
      </c>
      <c r="AO14" s="14">
        <f t="shared" si="13"/>
        <v>305</v>
      </c>
      <c r="AP14" s="14">
        <f t="shared" si="14"/>
        <v>3731</v>
      </c>
      <c r="AQ14" s="3">
        <f>SUM(AL14:AO14)</f>
        <v>3731</v>
      </c>
      <c r="AR14" s="3"/>
      <c r="AS14" s="65" t="s">
        <v>27</v>
      </c>
      <c r="AT14" s="66">
        <f>AL98</f>
        <v>230877</v>
      </c>
      <c r="AU14" s="66">
        <f>AM98</f>
        <v>279287</v>
      </c>
      <c r="AV14" s="66">
        <f>AN98</f>
        <v>66195</v>
      </c>
      <c r="AW14" s="66">
        <f>AO98</f>
        <v>12273</v>
      </c>
      <c r="AX14" s="66">
        <f>AP98</f>
        <v>588632</v>
      </c>
      <c r="AY14" s="2"/>
      <c r="AZ14" s="30" t="str">
        <f t="shared" si="2"/>
        <v xml:space="preserve">   Grain Science</v>
      </c>
      <c r="BA14" s="14">
        <f>AL14</f>
        <v>1165</v>
      </c>
      <c r="BB14" s="14">
        <f>AM14</f>
        <v>2112</v>
      </c>
      <c r="BC14" s="14">
        <f>AN14</f>
        <v>149</v>
      </c>
      <c r="BD14" s="14">
        <f>AO14</f>
        <v>305</v>
      </c>
      <c r="BE14" s="29">
        <f>AP14</f>
        <v>3731</v>
      </c>
      <c r="BF14" s="23"/>
      <c r="BG14" s="30" t="str">
        <f t="shared" si="17"/>
        <v xml:space="preserve">   Grain Science</v>
      </c>
      <c r="BH14" s="14">
        <f>(BA14-G14)</f>
        <v>1165</v>
      </c>
      <c r="BI14" s="14">
        <f>(BB14-H14)</f>
        <v>2064</v>
      </c>
      <c r="BJ14" s="14">
        <f>(BC14-I14)</f>
        <v>120</v>
      </c>
      <c r="BK14" s="14">
        <f>(BD14-J14)</f>
        <v>265</v>
      </c>
      <c r="BL14" s="29">
        <f>(BE14-K14)</f>
        <v>3614</v>
      </c>
      <c r="BM14" s="86">
        <f>SUM(BH14:BI14,BJ14:BK14)</f>
        <v>3614</v>
      </c>
      <c r="BN14" s="86">
        <f>BM14-BL14</f>
        <v>0</v>
      </c>
    </row>
    <row r="15" spans="1:66" ht="15" x14ac:dyDescent="0.2">
      <c r="A15" s="27" t="s">
        <v>87</v>
      </c>
      <c r="B15" s="28">
        <v>77</v>
      </c>
      <c r="C15" s="14">
        <v>10</v>
      </c>
      <c r="D15" s="14"/>
      <c r="E15" s="14"/>
      <c r="F15" s="161">
        <f t="shared" si="3"/>
        <v>87</v>
      </c>
      <c r="G15" s="36">
        <v>99</v>
      </c>
      <c r="H15" s="37">
        <v>216</v>
      </c>
      <c r="I15" s="37">
        <v>15</v>
      </c>
      <c r="J15" s="37">
        <v>34</v>
      </c>
      <c r="K15" s="94">
        <f t="shared" si="4"/>
        <v>364</v>
      </c>
      <c r="L15" s="13">
        <f t="shared" si="5"/>
        <v>22</v>
      </c>
      <c r="M15" s="14">
        <f t="shared" si="5"/>
        <v>206</v>
      </c>
      <c r="N15" s="14">
        <f t="shared" si="5"/>
        <v>15</v>
      </c>
      <c r="O15" s="14">
        <f t="shared" si="5"/>
        <v>34</v>
      </c>
      <c r="P15" s="94">
        <f t="shared" si="0"/>
        <v>277</v>
      </c>
      <c r="Q15" s="40">
        <v>1638</v>
      </c>
      <c r="R15" s="37">
        <v>1214</v>
      </c>
      <c r="S15" s="37">
        <v>142</v>
      </c>
      <c r="T15" s="37">
        <v>42</v>
      </c>
      <c r="U15" s="94">
        <f t="shared" si="6"/>
        <v>3036</v>
      </c>
      <c r="V15" s="13">
        <v>61</v>
      </c>
      <c r="W15" s="14">
        <v>9</v>
      </c>
      <c r="X15" s="14"/>
      <c r="Y15" s="14"/>
      <c r="Z15" s="94">
        <f t="shared" si="1"/>
        <v>70</v>
      </c>
      <c r="AA15" s="172">
        <v>912</v>
      </c>
      <c r="AB15" s="156">
        <v>1292</v>
      </c>
      <c r="AC15" s="138">
        <v>236</v>
      </c>
      <c r="AD15" s="138">
        <v>46</v>
      </c>
      <c r="AE15" s="94">
        <f t="shared" si="7"/>
        <v>2486</v>
      </c>
      <c r="AF15" s="13">
        <f t="shared" si="8"/>
        <v>851</v>
      </c>
      <c r="AG15" s="14">
        <f t="shared" si="8"/>
        <v>1283</v>
      </c>
      <c r="AH15" s="14">
        <f t="shared" si="8"/>
        <v>236</v>
      </c>
      <c r="AI15" s="14">
        <f t="shared" si="8"/>
        <v>46</v>
      </c>
      <c r="AJ15" s="29">
        <f t="shared" si="9"/>
        <v>2416</v>
      </c>
      <c r="AK15" s="108"/>
      <c r="AL15" s="14">
        <f t="shared" si="10"/>
        <v>2649</v>
      </c>
      <c r="AM15" s="14">
        <f t="shared" si="11"/>
        <v>2722</v>
      </c>
      <c r="AN15" s="14">
        <f t="shared" si="12"/>
        <v>393</v>
      </c>
      <c r="AO15" s="14">
        <f t="shared" si="13"/>
        <v>122</v>
      </c>
      <c r="AP15" s="14">
        <f t="shared" si="14"/>
        <v>5886</v>
      </c>
      <c r="AQ15" s="3">
        <f t="shared" si="15"/>
        <v>5886</v>
      </c>
      <c r="AR15" s="3"/>
      <c r="AS15" s="2" t="s">
        <v>24</v>
      </c>
      <c r="AT15" s="3">
        <f>AL80</f>
        <v>14086</v>
      </c>
      <c r="AU15" s="3">
        <f>AM80</f>
        <v>35983</v>
      </c>
      <c r="AV15" s="3">
        <f>AN80</f>
        <v>5190</v>
      </c>
      <c r="AW15" s="3">
        <f>AO80</f>
        <v>1261</v>
      </c>
      <c r="AX15" s="3">
        <f>AP80</f>
        <v>56520</v>
      </c>
      <c r="AY15" s="2"/>
      <c r="AZ15" s="30" t="str">
        <f t="shared" si="2"/>
        <v xml:space="preserve">   Horticulture, Forestry &amp; Rec res,</v>
      </c>
      <c r="BA15" s="14">
        <f t="shared" si="16"/>
        <v>2649</v>
      </c>
      <c r="BB15" s="14">
        <f t="shared" si="16"/>
        <v>2722</v>
      </c>
      <c r="BC15" s="14">
        <f t="shared" si="16"/>
        <v>393</v>
      </c>
      <c r="BD15" s="14">
        <f t="shared" si="16"/>
        <v>122</v>
      </c>
      <c r="BE15" s="29">
        <f t="shared" si="16"/>
        <v>5886</v>
      </c>
      <c r="BF15" s="23"/>
      <c r="BG15" s="30" t="str">
        <f t="shared" si="17"/>
        <v xml:space="preserve">   Horticulture, Forestry &amp; Rec res,</v>
      </c>
      <c r="BH15" s="14">
        <f t="shared" si="18"/>
        <v>2550</v>
      </c>
      <c r="BI15" s="14">
        <f t="shared" si="18"/>
        <v>2506</v>
      </c>
      <c r="BJ15" s="14">
        <f t="shared" si="18"/>
        <v>378</v>
      </c>
      <c r="BK15" s="14">
        <f t="shared" si="18"/>
        <v>88</v>
      </c>
      <c r="BL15" s="29">
        <f t="shared" si="18"/>
        <v>5522</v>
      </c>
      <c r="BM15" s="86">
        <f t="shared" si="19"/>
        <v>5522</v>
      </c>
      <c r="BN15" s="86">
        <f t="shared" si="20"/>
        <v>0</v>
      </c>
    </row>
    <row r="16" spans="1:66" ht="15" x14ac:dyDescent="0.2">
      <c r="A16" s="27" t="s">
        <v>28</v>
      </c>
      <c r="B16" s="28"/>
      <c r="C16" s="14"/>
      <c r="D16" s="14"/>
      <c r="E16" s="14"/>
      <c r="F16" s="94">
        <f t="shared" si="3"/>
        <v>0</v>
      </c>
      <c r="G16" s="40"/>
      <c r="H16" s="37"/>
      <c r="I16" s="37">
        <v>5</v>
      </c>
      <c r="J16" s="37">
        <v>44</v>
      </c>
      <c r="K16" s="94">
        <f t="shared" si="4"/>
        <v>49</v>
      </c>
      <c r="L16" s="13">
        <f t="shared" si="5"/>
        <v>0</v>
      </c>
      <c r="M16" s="14">
        <f t="shared" si="5"/>
        <v>0</v>
      </c>
      <c r="N16" s="14">
        <f t="shared" si="5"/>
        <v>5</v>
      </c>
      <c r="O16" s="14">
        <f t="shared" si="5"/>
        <v>44</v>
      </c>
      <c r="P16" s="94">
        <f t="shared" si="0"/>
        <v>49</v>
      </c>
      <c r="Q16" s="40"/>
      <c r="R16" s="37">
        <v>111</v>
      </c>
      <c r="S16" s="37">
        <v>56</v>
      </c>
      <c r="T16" s="37">
        <v>100</v>
      </c>
      <c r="U16" s="94">
        <f t="shared" si="6"/>
        <v>267</v>
      </c>
      <c r="V16" s="13"/>
      <c r="W16" s="14"/>
      <c r="X16" s="14">
        <v>8</v>
      </c>
      <c r="Y16" s="14"/>
      <c r="Z16" s="94">
        <f t="shared" si="1"/>
        <v>8</v>
      </c>
      <c r="AA16" s="170"/>
      <c r="AB16" s="156">
        <v>273</v>
      </c>
      <c r="AC16" s="156">
        <v>96</v>
      </c>
      <c r="AD16" s="156">
        <v>71</v>
      </c>
      <c r="AE16" s="94">
        <f t="shared" si="7"/>
        <v>440</v>
      </c>
      <c r="AF16" s="13">
        <f t="shared" si="8"/>
        <v>0</v>
      </c>
      <c r="AG16" s="14">
        <f t="shared" si="8"/>
        <v>273</v>
      </c>
      <c r="AH16" s="14">
        <f t="shared" si="8"/>
        <v>88</v>
      </c>
      <c r="AI16" s="14">
        <f t="shared" si="8"/>
        <v>71</v>
      </c>
      <c r="AJ16" s="29">
        <f t="shared" si="9"/>
        <v>432</v>
      </c>
      <c r="AK16" s="108"/>
      <c r="AL16" s="14">
        <f t="shared" si="10"/>
        <v>0</v>
      </c>
      <c r="AM16" s="14">
        <f t="shared" si="11"/>
        <v>384</v>
      </c>
      <c r="AN16" s="14">
        <f t="shared" si="12"/>
        <v>157</v>
      </c>
      <c r="AO16" s="14">
        <f t="shared" si="13"/>
        <v>215</v>
      </c>
      <c r="AP16" s="14">
        <f t="shared" si="14"/>
        <v>756</v>
      </c>
      <c r="AQ16" s="3">
        <f t="shared" si="15"/>
        <v>756</v>
      </c>
      <c r="AR16" s="3"/>
      <c r="AS16" s="2"/>
      <c r="AT16" s="2"/>
      <c r="AU16" s="2"/>
      <c r="AV16" s="2"/>
      <c r="AW16" s="2"/>
      <c r="AX16" s="3"/>
      <c r="AY16" s="2"/>
      <c r="AZ16" s="30" t="str">
        <f t="shared" si="2"/>
        <v xml:space="preserve">   Plant Pathology</v>
      </c>
      <c r="BA16" s="14">
        <f t="shared" si="16"/>
        <v>0</v>
      </c>
      <c r="BB16" s="14">
        <f t="shared" si="16"/>
        <v>384</v>
      </c>
      <c r="BC16" s="14">
        <f t="shared" si="16"/>
        <v>157</v>
      </c>
      <c r="BD16" s="14">
        <f t="shared" si="16"/>
        <v>215</v>
      </c>
      <c r="BE16" s="29">
        <f t="shared" si="16"/>
        <v>756</v>
      </c>
      <c r="BF16" s="23"/>
      <c r="BG16" s="30" t="str">
        <f t="shared" si="17"/>
        <v xml:space="preserve">   Plant Pathology</v>
      </c>
      <c r="BH16" s="14">
        <f t="shared" si="18"/>
        <v>0</v>
      </c>
      <c r="BI16" s="14">
        <f t="shared" si="18"/>
        <v>384</v>
      </c>
      <c r="BJ16" s="14">
        <f t="shared" si="18"/>
        <v>152</v>
      </c>
      <c r="BK16" s="14">
        <f t="shared" si="18"/>
        <v>171</v>
      </c>
      <c r="BL16" s="29">
        <f t="shared" si="18"/>
        <v>707</v>
      </c>
      <c r="BM16" s="86">
        <f t="shared" si="19"/>
        <v>707</v>
      </c>
      <c r="BN16" s="86">
        <f t="shared" si="20"/>
        <v>0</v>
      </c>
    </row>
    <row r="17" spans="1:66" ht="16.5" thickBot="1" x14ac:dyDescent="0.3">
      <c r="A17" s="115" t="s">
        <v>29</v>
      </c>
      <c r="B17" s="16">
        <f t="shared" ref="B17:J17" si="21">SUM(B8:B16)</f>
        <v>77</v>
      </c>
      <c r="C17" s="16">
        <f t="shared" si="21"/>
        <v>49</v>
      </c>
      <c r="D17" s="16">
        <f t="shared" si="21"/>
        <v>18</v>
      </c>
      <c r="E17" s="16">
        <f t="shared" si="21"/>
        <v>0</v>
      </c>
      <c r="F17" s="214">
        <f>SUM(F8:F16)</f>
        <v>144</v>
      </c>
      <c r="G17" s="38">
        <f>SUM(G8:G16)</f>
        <v>147</v>
      </c>
      <c r="H17" s="16">
        <f t="shared" si="21"/>
        <v>908</v>
      </c>
      <c r="I17" s="16">
        <f t="shared" si="21"/>
        <v>522</v>
      </c>
      <c r="J17" s="16">
        <f t="shared" si="21"/>
        <v>386</v>
      </c>
      <c r="K17" s="97">
        <f>SUM(G17:J17)</f>
        <v>1963</v>
      </c>
      <c r="L17" s="16">
        <f>SUM(L8:L16)</f>
        <v>70</v>
      </c>
      <c r="M17" s="17">
        <f>SUM(M8:M16)</f>
        <v>859</v>
      </c>
      <c r="N17" s="17">
        <f>SUM(N8:N16)</f>
        <v>504</v>
      </c>
      <c r="O17" s="17">
        <f>SUM(O8:O16)</f>
        <v>386</v>
      </c>
      <c r="P17" s="97">
        <f>SUM(L17:O17)</f>
        <v>1819</v>
      </c>
      <c r="Q17" s="16">
        <f>SUM(Q7:Q16)</f>
        <v>6783</v>
      </c>
      <c r="R17" s="16">
        <f>SUM(R8:R16)</f>
        <v>15118</v>
      </c>
      <c r="S17" s="16">
        <f>SUM(S8:S16)</f>
        <v>1823</v>
      </c>
      <c r="T17" s="16">
        <f>SUM(T8:T16)</f>
        <v>747</v>
      </c>
      <c r="U17" s="97">
        <f t="shared" si="6"/>
        <v>24471</v>
      </c>
      <c r="V17" s="16">
        <f>SUM(V7:V16)</f>
        <v>61</v>
      </c>
      <c r="W17" s="16">
        <f>SUM(W7:W16)</f>
        <v>97</v>
      </c>
      <c r="X17" s="16">
        <f>SUM(X7:X16)</f>
        <v>22</v>
      </c>
      <c r="Y17" s="16">
        <f>SUM(Y7:Y16)</f>
        <v>4</v>
      </c>
      <c r="Z17" s="97">
        <f t="shared" si="1"/>
        <v>184</v>
      </c>
      <c r="AA17" s="139">
        <f>SUM(AA8:AA16)</f>
        <v>3379</v>
      </c>
      <c r="AB17" s="139">
        <f>SUM(AB8:AB16)</f>
        <v>15008</v>
      </c>
      <c r="AC17" s="139">
        <f>SUM(AC8:AC16)</f>
        <v>2114</v>
      </c>
      <c r="AD17" s="139">
        <f>SUM(AD8:AD16)</f>
        <v>891</v>
      </c>
      <c r="AE17" s="97">
        <f>SUM(AA17:AD17)</f>
        <v>21392</v>
      </c>
      <c r="AF17" s="16">
        <f>SUM(AF8:AF16)</f>
        <v>3318</v>
      </c>
      <c r="AG17" s="16">
        <f>SUM(AG8:AG16)</f>
        <v>14911</v>
      </c>
      <c r="AH17" s="16">
        <f>SUM(AH8:AH16)</f>
        <v>2092</v>
      </c>
      <c r="AI17" s="16">
        <f>SUM(AI8:AI16)</f>
        <v>887</v>
      </c>
      <c r="AJ17" s="43">
        <f t="shared" si="9"/>
        <v>21208</v>
      </c>
      <c r="AK17" s="109"/>
      <c r="AL17" s="14">
        <f t="shared" si="10"/>
        <v>10309</v>
      </c>
      <c r="AM17" s="14">
        <f t="shared" si="11"/>
        <v>31034</v>
      </c>
      <c r="AN17" s="14">
        <f t="shared" si="12"/>
        <v>4459</v>
      </c>
      <c r="AO17" s="14">
        <f t="shared" si="13"/>
        <v>2024</v>
      </c>
      <c r="AP17" s="14">
        <f t="shared" si="14"/>
        <v>47826</v>
      </c>
      <c r="AQ17" s="3">
        <f t="shared" si="15"/>
        <v>47826</v>
      </c>
      <c r="AR17" s="3"/>
      <c r="AS17" s="65" t="s">
        <v>30</v>
      </c>
      <c r="AT17" s="3">
        <f>AL107</f>
        <v>9539</v>
      </c>
      <c r="AU17" s="3">
        <f>AM107</f>
        <v>6276</v>
      </c>
      <c r="AV17" s="3">
        <f>AN107</f>
        <v>667</v>
      </c>
      <c r="AW17" s="3">
        <f>AO107</f>
        <v>60</v>
      </c>
      <c r="AX17" s="3">
        <f>AP107</f>
        <v>16542</v>
      </c>
      <c r="AY17" s="2"/>
      <c r="AZ17" s="68" t="str">
        <f t="shared" si="2"/>
        <v xml:space="preserve">     Total</v>
      </c>
      <c r="BA17" s="25">
        <f t="shared" si="16"/>
        <v>10309</v>
      </c>
      <c r="BB17" s="25">
        <f t="shared" si="16"/>
        <v>31034</v>
      </c>
      <c r="BC17" s="25">
        <f t="shared" si="16"/>
        <v>4459</v>
      </c>
      <c r="BD17" s="25">
        <f t="shared" si="16"/>
        <v>2024</v>
      </c>
      <c r="BE17" s="47">
        <f t="shared" si="16"/>
        <v>47826</v>
      </c>
      <c r="BF17" s="23"/>
      <c r="BG17" s="68" t="str">
        <f t="shared" si="17"/>
        <v xml:space="preserve">     Total</v>
      </c>
      <c r="BH17" s="25">
        <f t="shared" si="18"/>
        <v>10162</v>
      </c>
      <c r="BI17" s="25">
        <f t="shared" si="18"/>
        <v>30126</v>
      </c>
      <c r="BJ17" s="25">
        <f t="shared" si="18"/>
        <v>3937</v>
      </c>
      <c r="BK17" s="25">
        <f t="shared" si="18"/>
        <v>1638</v>
      </c>
      <c r="BL17" s="47">
        <f t="shared" si="18"/>
        <v>45863</v>
      </c>
      <c r="BM17" s="86">
        <f t="shared" si="19"/>
        <v>45863</v>
      </c>
      <c r="BN17" s="86">
        <f t="shared" si="20"/>
        <v>0</v>
      </c>
    </row>
    <row r="18" spans="1:66" x14ac:dyDescent="0.25">
      <c r="A18" s="63" t="s">
        <v>31</v>
      </c>
      <c r="B18" s="90"/>
      <c r="C18" s="73"/>
      <c r="D18" s="73"/>
      <c r="E18" s="73"/>
      <c r="F18" s="120">
        <f t="shared" si="3"/>
        <v>0</v>
      </c>
      <c r="G18" s="91"/>
      <c r="H18" s="73"/>
      <c r="I18" s="73"/>
      <c r="J18" s="73"/>
      <c r="K18" s="123">
        <f t="shared" si="4"/>
        <v>0</v>
      </c>
      <c r="L18" s="91"/>
      <c r="M18" s="73"/>
      <c r="N18" s="73"/>
      <c r="O18" s="73"/>
      <c r="P18" s="123">
        <f t="shared" si="0"/>
        <v>0</v>
      </c>
      <c r="Q18" s="91"/>
      <c r="R18" s="73"/>
      <c r="S18" s="73"/>
      <c r="T18" s="73"/>
      <c r="U18" s="123">
        <f t="shared" si="6"/>
        <v>0</v>
      </c>
      <c r="V18" s="91"/>
      <c r="W18" s="73"/>
      <c r="X18" s="73"/>
      <c r="Y18" s="73"/>
      <c r="Z18" s="123">
        <f t="shared" si="1"/>
        <v>0</v>
      </c>
      <c r="AA18" s="173"/>
      <c r="AB18" s="142"/>
      <c r="AC18" s="142"/>
      <c r="AD18" s="142"/>
      <c r="AE18" s="123"/>
      <c r="AF18" s="91"/>
      <c r="AG18" s="73"/>
      <c r="AH18" s="73"/>
      <c r="AI18" s="73"/>
      <c r="AJ18" s="74">
        <f t="shared" si="9"/>
        <v>0</v>
      </c>
      <c r="AK18" s="108"/>
      <c r="AL18" s="14">
        <f t="shared" si="10"/>
        <v>0</v>
      </c>
      <c r="AM18" s="14">
        <f t="shared" ref="AM18:AM27" si="22">(H18+R18+AB18)</f>
        <v>0</v>
      </c>
      <c r="AN18" s="14">
        <f t="shared" ref="AN18:AN27" si="23">(I18+S18+AC18)</f>
        <v>0</v>
      </c>
      <c r="AO18" s="14">
        <f t="shared" ref="AO18:AO27" si="24">(J18+T18+AD18)</f>
        <v>0</v>
      </c>
      <c r="AP18" s="14">
        <f t="shared" si="14"/>
        <v>0</v>
      </c>
      <c r="AQ18" s="3">
        <f t="shared" si="15"/>
        <v>0</v>
      </c>
      <c r="AR18" s="2"/>
      <c r="AS18" s="65" t="s">
        <v>32</v>
      </c>
      <c r="AT18" s="66">
        <f>(AT17+AT14)</f>
        <v>240416</v>
      </c>
      <c r="AU18" s="66">
        <f>(AU17+AU14)</f>
        <v>285563</v>
      </c>
      <c r="AV18" s="66">
        <f>(AV17+AV14)</f>
        <v>66862</v>
      </c>
      <c r="AW18" s="66">
        <f>(AW17+AW14)</f>
        <v>12333</v>
      </c>
      <c r="AX18" s="66">
        <f>(AX17+AX14)</f>
        <v>605174</v>
      </c>
      <c r="AY18" s="2"/>
      <c r="AZ18" s="69" t="str">
        <f t="shared" si="2"/>
        <v>COLLEGE OF ARCHITECTURE</v>
      </c>
      <c r="BA18" s="70">
        <f t="shared" si="16"/>
        <v>0</v>
      </c>
      <c r="BB18" s="70"/>
      <c r="BC18" s="70"/>
      <c r="BD18" s="70"/>
      <c r="BE18" s="71"/>
      <c r="BF18" s="23"/>
      <c r="BG18" s="69" t="str">
        <f t="shared" si="17"/>
        <v>COLLEGE OF ARCHITECTURE</v>
      </c>
      <c r="BH18" s="70"/>
      <c r="BI18" s="70"/>
      <c r="BJ18" s="70"/>
      <c r="BK18" s="70"/>
      <c r="BL18" s="71"/>
      <c r="BM18" s="86">
        <f t="shared" si="19"/>
        <v>0</v>
      </c>
      <c r="BN18" s="86">
        <f t="shared" si="20"/>
        <v>0</v>
      </c>
    </row>
    <row r="19" spans="1:66" ht="15" x14ac:dyDescent="0.2">
      <c r="A19" s="27" t="s">
        <v>88</v>
      </c>
      <c r="B19" s="28"/>
      <c r="C19" s="14"/>
      <c r="D19" s="14"/>
      <c r="E19" s="14"/>
      <c r="F19" s="161">
        <f t="shared" si="3"/>
        <v>0</v>
      </c>
      <c r="G19" s="28"/>
      <c r="H19" s="14"/>
      <c r="I19" s="14"/>
      <c r="J19" s="14"/>
      <c r="K19" s="94">
        <f t="shared" si="4"/>
        <v>0</v>
      </c>
      <c r="L19" s="13">
        <f t="shared" ref="L19:O22" si="25">(G19-B19)</f>
        <v>0</v>
      </c>
      <c r="M19" s="14">
        <f t="shared" si="25"/>
        <v>0</v>
      </c>
      <c r="N19" s="14">
        <f t="shared" si="25"/>
        <v>0</v>
      </c>
      <c r="O19" s="14">
        <f t="shared" si="25"/>
        <v>0</v>
      </c>
      <c r="P19" s="94">
        <f>SUM(L19:O19)</f>
        <v>0</v>
      </c>
      <c r="Q19" s="13"/>
      <c r="R19" s="14"/>
      <c r="S19" s="14"/>
      <c r="T19" s="14"/>
      <c r="U19" s="94">
        <f t="shared" si="6"/>
        <v>0</v>
      </c>
      <c r="V19" s="13"/>
      <c r="W19" s="14"/>
      <c r="X19" s="14"/>
      <c r="Y19" s="14"/>
      <c r="Z19" s="94">
        <f t="shared" si="1"/>
        <v>0</v>
      </c>
      <c r="AA19" s="172"/>
      <c r="AB19" s="156"/>
      <c r="AC19" s="156"/>
      <c r="AD19" s="138"/>
      <c r="AE19" s="94">
        <f t="shared" ref="AE19:AE82" si="26">SUM(AA19:AD19)</f>
        <v>0</v>
      </c>
      <c r="AF19" s="13">
        <f t="shared" ref="AF19:AI22" si="27">(AA19-V19)</f>
        <v>0</v>
      </c>
      <c r="AG19" s="14">
        <f t="shared" si="27"/>
        <v>0</v>
      </c>
      <c r="AH19" s="14">
        <f t="shared" si="27"/>
        <v>0</v>
      </c>
      <c r="AI19" s="14">
        <f t="shared" si="27"/>
        <v>0</v>
      </c>
      <c r="AJ19" s="29">
        <f t="shared" si="9"/>
        <v>0</v>
      </c>
      <c r="AK19" s="108"/>
      <c r="AL19" s="14">
        <f t="shared" si="10"/>
        <v>0</v>
      </c>
      <c r="AM19" s="14">
        <f t="shared" si="22"/>
        <v>0</v>
      </c>
      <c r="AN19" s="14">
        <f t="shared" si="23"/>
        <v>0</v>
      </c>
      <c r="AO19" s="14">
        <f t="shared" si="24"/>
        <v>0</v>
      </c>
      <c r="AP19" s="14">
        <f t="shared" si="14"/>
        <v>0</v>
      </c>
      <c r="AQ19" s="3">
        <f t="shared" si="15"/>
        <v>0</v>
      </c>
      <c r="AR19" s="3"/>
      <c r="AS19" s="2"/>
      <c r="AT19" s="2"/>
      <c r="AU19" s="2"/>
      <c r="AV19" s="2"/>
      <c r="AW19" s="2"/>
      <c r="AX19" s="2"/>
      <c r="AY19" s="2"/>
      <c r="AZ19" s="30" t="str">
        <f t="shared" si="2"/>
        <v xml:space="preserve">   Environmental Design - Dean's office</v>
      </c>
      <c r="BA19" s="14">
        <f t="shared" si="16"/>
        <v>0</v>
      </c>
      <c r="BB19" s="14">
        <f t="shared" si="16"/>
        <v>0</v>
      </c>
      <c r="BC19" s="14">
        <f t="shared" si="16"/>
        <v>0</v>
      </c>
      <c r="BD19" s="14">
        <f t="shared" si="16"/>
        <v>0</v>
      </c>
      <c r="BE19" s="29">
        <f t="shared" si="16"/>
        <v>0</v>
      </c>
      <c r="BF19" s="23"/>
      <c r="BG19" s="30" t="str">
        <f t="shared" si="17"/>
        <v xml:space="preserve">   Environmental Design - Dean's office</v>
      </c>
      <c r="BH19" s="14">
        <f t="shared" ref="BH19:BL23" si="28">(BA19-G19)</f>
        <v>0</v>
      </c>
      <c r="BI19" s="14">
        <f t="shared" si="28"/>
        <v>0</v>
      </c>
      <c r="BJ19" s="14">
        <f t="shared" si="28"/>
        <v>0</v>
      </c>
      <c r="BK19" s="14">
        <f t="shared" si="28"/>
        <v>0</v>
      </c>
      <c r="BL19" s="29">
        <f t="shared" si="28"/>
        <v>0</v>
      </c>
      <c r="BM19" s="86">
        <f t="shared" si="19"/>
        <v>0</v>
      </c>
      <c r="BN19" s="86">
        <f t="shared" si="20"/>
        <v>0</v>
      </c>
    </row>
    <row r="20" spans="1:66" ht="15" x14ac:dyDescent="0.2">
      <c r="A20" s="27" t="s">
        <v>33</v>
      </c>
      <c r="B20" s="28">
        <v>4</v>
      </c>
      <c r="C20" s="14">
        <v>3</v>
      </c>
      <c r="D20" s="14">
        <v>15</v>
      </c>
      <c r="E20" s="14"/>
      <c r="F20" s="161">
        <f t="shared" si="3"/>
        <v>22</v>
      </c>
      <c r="G20" s="28">
        <v>28</v>
      </c>
      <c r="H20" s="14">
        <v>159</v>
      </c>
      <c r="I20" s="14">
        <v>15</v>
      </c>
      <c r="J20" s="14"/>
      <c r="K20" s="94">
        <f t="shared" si="4"/>
        <v>202</v>
      </c>
      <c r="L20" s="13">
        <f t="shared" si="25"/>
        <v>24</v>
      </c>
      <c r="M20" s="14">
        <f t="shared" si="25"/>
        <v>156</v>
      </c>
      <c r="N20" s="14">
        <f t="shared" si="25"/>
        <v>0</v>
      </c>
      <c r="O20" s="14">
        <f t="shared" si="25"/>
        <v>0</v>
      </c>
      <c r="P20" s="94">
        <f>SUM(L20:O20)</f>
        <v>180</v>
      </c>
      <c r="Q20" s="13">
        <v>1017</v>
      </c>
      <c r="R20" s="14">
        <f>3011+84</f>
        <v>3095</v>
      </c>
      <c r="S20" s="14">
        <v>1179</v>
      </c>
      <c r="T20" s="14"/>
      <c r="U20" s="94">
        <f>SUM(Q20:T20)</f>
        <v>5291</v>
      </c>
      <c r="V20" s="13">
        <v>14</v>
      </c>
      <c r="W20" s="14"/>
      <c r="X20" s="14">
        <v>14</v>
      </c>
      <c r="Y20" s="14"/>
      <c r="Z20" s="94">
        <f t="shared" si="1"/>
        <v>28</v>
      </c>
      <c r="AA20" s="174">
        <f>82+676</f>
        <v>758</v>
      </c>
      <c r="AB20" s="158">
        <v>3329</v>
      </c>
      <c r="AC20" s="159">
        <v>850</v>
      </c>
      <c r="AD20" s="138">
        <v>16</v>
      </c>
      <c r="AE20" s="94">
        <f t="shared" si="26"/>
        <v>4953</v>
      </c>
      <c r="AF20" s="13">
        <f t="shared" si="27"/>
        <v>744</v>
      </c>
      <c r="AG20" s="14">
        <f t="shared" si="27"/>
        <v>3329</v>
      </c>
      <c r="AH20" s="14">
        <f t="shared" si="27"/>
        <v>836</v>
      </c>
      <c r="AI20" s="14">
        <f t="shared" si="27"/>
        <v>16</v>
      </c>
      <c r="AJ20" s="29">
        <f t="shared" si="9"/>
        <v>4925</v>
      </c>
      <c r="AK20" s="108"/>
      <c r="AL20" s="14">
        <f t="shared" si="10"/>
        <v>1803</v>
      </c>
      <c r="AM20" s="14">
        <f t="shared" si="22"/>
        <v>6583</v>
      </c>
      <c r="AN20" s="14">
        <f t="shared" si="23"/>
        <v>2044</v>
      </c>
      <c r="AO20" s="14">
        <f t="shared" si="24"/>
        <v>16</v>
      </c>
      <c r="AP20" s="14">
        <f t="shared" si="14"/>
        <v>10446</v>
      </c>
      <c r="AQ20" s="3">
        <f t="shared" si="15"/>
        <v>10446</v>
      </c>
      <c r="AR20" s="3">
        <f>K20+U20+AE20</f>
        <v>10446</v>
      </c>
      <c r="AS20" s="2"/>
      <c r="AT20" s="2"/>
      <c r="AU20" s="2"/>
      <c r="AV20" s="2"/>
      <c r="AW20" s="2"/>
      <c r="AX20" s="2"/>
      <c r="AY20" s="2"/>
      <c r="AZ20" s="30" t="str">
        <f t="shared" si="2"/>
        <v xml:space="preserve">   Architecture</v>
      </c>
      <c r="BA20" s="14">
        <f t="shared" si="16"/>
        <v>1803</v>
      </c>
      <c r="BB20" s="14">
        <f t="shared" si="16"/>
        <v>6583</v>
      </c>
      <c r="BC20" s="14">
        <f t="shared" si="16"/>
        <v>2044</v>
      </c>
      <c r="BD20" s="14">
        <f t="shared" si="16"/>
        <v>16</v>
      </c>
      <c r="BE20" s="29">
        <f t="shared" si="16"/>
        <v>10446</v>
      </c>
      <c r="BF20" s="23"/>
      <c r="BG20" s="30" t="str">
        <f t="shared" si="17"/>
        <v xml:space="preserve">   Architecture</v>
      </c>
      <c r="BH20" s="14">
        <f t="shared" si="28"/>
        <v>1775</v>
      </c>
      <c r="BI20" s="14">
        <f t="shared" si="28"/>
        <v>6424</v>
      </c>
      <c r="BJ20" s="14">
        <f t="shared" si="28"/>
        <v>2029</v>
      </c>
      <c r="BK20" s="14">
        <f t="shared" si="28"/>
        <v>16</v>
      </c>
      <c r="BL20" s="29">
        <f t="shared" si="28"/>
        <v>10244</v>
      </c>
      <c r="BM20" s="86">
        <f t="shared" si="19"/>
        <v>10244</v>
      </c>
      <c r="BN20" s="86">
        <f t="shared" si="20"/>
        <v>0</v>
      </c>
    </row>
    <row r="21" spans="1:66" ht="15" x14ac:dyDescent="0.2">
      <c r="A21" s="27" t="s">
        <v>77</v>
      </c>
      <c r="B21" s="28"/>
      <c r="C21" s="14"/>
      <c r="D21" s="14"/>
      <c r="E21" s="14"/>
      <c r="F21" s="161">
        <f t="shared" si="3"/>
        <v>0</v>
      </c>
      <c r="G21" s="28">
        <v>6</v>
      </c>
      <c r="H21" s="14">
        <v>120</v>
      </c>
      <c r="I21" s="14">
        <v>52</v>
      </c>
      <c r="J21" s="14"/>
      <c r="K21" s="94">
        <f t="shared" si="4"/>
        <v>178</v>
      </c>
      <c r="L21" s="13">
        <f t="shared" si="25"/>
        <v>6</v>
      </c>
      <c r="M21" s="14">
        <f t="shared" si="25"/>
        <v>120</v>
      </c>
      <c r="N21" s="14">
        <f t="shared" si="25"/>
        <v>52</v>
      </c>
      <c r="O21" s="14">
        <f t="shared" si="25"/>
        <v>0</v>
      </c>
      <c r="P21" s="94">
        <f>SUM(L21:O21)</f>
        <v>178</v>
      </c>
      <c r="Q21" s="13">
        <f>93+129</f>
        <v>222</v>
      </c>
      <c r="R21" s="14">
        <v>629</v>
      </c>
      <c r="S21" s="14">
        <v>617</v>
      </c>
      <c r="T21" s="14"/>
      <c r="U21" s="94">
        <f t="shared" si="6"/>
        <v>1468</v>
      </c>
      <c r="V21" s="13"/>
      <c r="W21" s="14">
        <v>5</v>
      </c>
      <c r="X21" s="14"/>
      <c r="Y21" s="14"/>
      <c r="Z21" s="94">
        <f t="shared" si="1"/>
        <v>5</v>
      </c>
      <c r="AA21" s="170">
        <v>183</v>
      </c>
      <c r="AB21" s="156">
        <f>1017+93</f>
        <v>1110</v>
      </c>
      <c r="AC21" s="156">
        <v>180</v>
      </c>
      <c r="AD21" s="138"/>
      <c r="AE21" s="94">
        <f t="shared" si="26"/>
        <v>1473</v>
      </c>
      <c r="AF21" s="13">
        <f t="shared" si="27"/>
        <v>183</v>
      </c>
      <c r="AG21" s="14">
        <f t="shared" si="27"/>
        <v>1105</v>
      </c>
      <c r="AH21" s="14">
        <f t="shared" si="27"/>
        <v>180</v>
      </c>
      <c r="AI21" s="14">
        <f t="shared" si="27"/>
        <v>0</v>
      </c>
      <c r="AJ21" s="29">
        <f t="shared" si="9"/>
        <v>1468</v>
      </c>
      <c r="AK21" s="108"/>
      <c r="AL21" s="14">
        <f t="shared" si="10"/>
        <v>411</v>
      </c>
      <c r="AM21" s="14">
        <f t="shared" si="22"/>
        <v>1859</v>
      </c>
      <c r="AN21" s="14">
        <f t="shared" si="23"/>
        <v>849</v>
      </c>
      <c r="AO21" s="14">
        <f t="shared" si="24"/>
        <v>0</v>
      </c>
      <c r="AP21" s="14">
        <f t="shared" si="14"/>
        <v>3119</v>
      </c>
      <c r="AQ21" s="3">
        <f t="shared" si="15"/>
        <v>3119</v>
      </c>
      <c r="AR21" s="3">
        <f>K21+U21+AE21</f>
        <v>3119</v>
      </c>
      <c r="AS21" s="2"/>
      <c r="AT21" s="2"/>
      <c r="AU21" s="2"/>
      <c r="AV21" s="2"/>
      <c r="AW21" s="2"/>
      <c r="AX21" s="2"/>
      <c r="AY21" s="2"/>
      <c r="AZ21" s="30" t="str">
        <f t="shared" si="2"/>
        <v xml:space="preserve">   Interior Architecture and Product Design</v>
      </c>
      <c r="BA21" s="14">
        <f t="shared" si="16"/>
        <v>411</v>
      </c>
      <c r="BB21" s="14">
        <f t="shared" si="16"/>
        <v>1859</v>
      </c>
      <c r="BC21" s="14">
        <f t="shared" si="16"/>
        <v>849</v>
      </c>
      <c r="BD21" s="14">
        <f t="shared" si="16"/>
        <v>0</v>
      </c>
      <c r="BE21" s="29">
        <f t="shared" si="16"/>
        <v>3119</v>
      </c>
      <c r="BF21" s="23"/>
      <c r="BG21" s="30" t="str">
        <f t="shared" si="17"/>
        <v xml:space="preserve">   Interior Architecture and Product Design</v>
      </c>
      <c r="BH21" s="14">
        <f t="shared" si="28"/>
        <v>405</v>
      </c>
      <c r="BI21" s="14">
        <f t="shared" si="28"/>
        <v>1739</v>
      </c>
      <c r="BJ21" s="14">
        <f t="shared" si="28"/>
        <v>797</v>
      </c>
      <c r="BK21" s="14">
        <f t="shared" si="28"/>
        <v>0</v>
      </c>
      <c r="BL21" s="29">
        <f t="shared" si="28"/>
        <v>2941</v>
      </c>
      <c r="BM21" s="86">
        <f t="shared" si="19"/>
        <v>2941</v>
      </c>
      <c r="BN21" s="86">
        <f t="shared" si="20"/>
        <v>0</v>
      </c>
    </row>
    <row r="22" spans="1:66" ht="15" customHeight="1" x14ac:dyDescent="0.3">
      <c r="A22" s="27" t="s">
        <v>89</v>
      </c>
      <c r="B22" s="28"/>
      <c r="C22" s="14">
        <v>11</v>
      </c>
      <c r="D22" s="14">
        <v>5</v>
      </c>
      <c r="E22" s="14"/>
      <c r="F22" s="94">
        <f t="shared" si="3"/>
        <v>16</v>
      </c>
      <c r="G22" s="13">
        <v>24</v>
      </c>
      <c r="H22" s="14">
        <v>122</v>
      </c>
      <c r="I22" s="14">
        <v>85</v>
      </c>
      <c r="J22" s="14"/>
      <c r="K22" s="94">
        <f t="shared" si="4"/>
        <v>231</v>
      </c>
      <c r="L22" s="13">
        <f t="shared" si="25"/>
        <v>24</v>
      </c>
      <c r="M22" s="14">
        <f t="shared" si="25"/>
        <v>111</v>
      </c>
      <c r="N22" s="14">
        <f t="shared" si="25"/>
        <v>80</v>
      </c>
      <c r="O22" s="14">
        <f t="shared" si="25"/>
        <v>0</v>
      </c>
      <c r="P22" s="94">
        <f>SUM(L22:O22)</f>
        <v>215</v>
      </c>
      <c r="Q22" s="13">
        <f>84+430</f>
        <v>514</v>
      </c>
      <c r="R22" s="14">
        <f>1103+31</f>
        <v>1134</v>
      </c>
      <c r="S22" s="14">
        <v>493</v>
      </c>
      <c r="T22" s="14">
        <v>21</v>
      </c>
      <c r="U22" s="94">
        <f t="shared" si="6"/>
        <v>2162</v>
      </c>
      <c r="V22" s="13"/>
      <c r="W22" s="14"/>
      <c r="X22" s="14">
        <v>5</v>
      </c>
      <c r="Y22" s="14"/>
      <c r="Z22" s="94">
        <f t="shared" si="1"/>
        <v>5</v>
      </c>
      <c r="AA22" s="170">
        <v>200</v>
      </c>
      <c r="AB22" s="157">
        <f>813+443+93</f>
        <v>1349</v>
      </c>
      <c r="AC22" s="156">
        <f>220+55+51</f>
        <v>326</v>
      </c>
      <c r="AD22" s="138">
        <v>2</v>
      </c>
      <c r="AE22" s="94">
        <f t="shared" si="26"/>
        <v>1877</v>
      </c>
      <c r="AF22" s="13">
        <f t="shared" si="27"/>
        <v>200</v>
      </c>
      <c r="AG22" s="14">
        <f t="shared" si="27"/>
        <v>1349</v>
      </c>
      <c r="AH22" s="14">
        <f t="shared" si="27"/>
        <v>321</v>
      </c>
      <c r="AI22" s="14">
        <f t="shared" si="27"/>
        <v>2</v>
      </c>
      <c r="AJ22" s="29">
        <f t="shared" si="9"/>
        <v>1872</v>
      </c>
      <c r="AK22" s="108"/>
      <c r="AL22" s="14">
        <f t="shared" si="10"/>
        <v>738</v>
      </c>
      <c r="AM22" s="14">
        <f t="shared" si="22"/>
        <v>2605</v>
      </c>
      <c r="AN22" s="14">
        <f t="shared" si="23"/>
        <v>904</v>
      </c>
      <c r="AO22" s="14">
        <f t="shared" si="24"/>
        <v>23</v>
      </c>
      <c r="AP22" s="14">
        <f t="shared" si="14"/>
        <v>4270</v>
      </c>
      <c r="AQ22" s="3">
        <f t="shared" si="15"/>
        <v>4270</v>
      </c>
      <c r="AR22" s="3">
        <f>K22+U22+AE22</f>
        <v>4270</v>
      </c>
      <c r="AS22" s="2"/>
      <c r="AT22" s="2"/>
      <c r="AU22" s="2"/>
      <c r="AV22" s="2"/>
      <c r="AW22" s="2"/>
      <c r="AX22" s="2"/>
      <c r="AY22" s="2"/>
      <c r="AZ22" s="30" t="str">
        <f t="shared" si="2"/>
        <v xml:space="preserve">   Landscape Arch./Regional &amp; Comm Plan.</v>
      </c>
      <c r="BA22" s="14">
        <f t="shared" si="16"/>
        <v>738</v>
      </c>
      <c r="BB22" s="14">
        <f t="shared" si="16"/>
        <v>2605</v>
      </c>
      <c r="BC22" s="14">
        <f t="shared" si="16"/>
        <v>904</v>
      </c>
      <c r="BD22" s="14">
        <f t="shared" si="16"/>
        <v>23</v>
      </c>
      <c r="BE22" s="29">
        <f t="shared" si="16"/>
        <v>4270</v>
      </c>
      <c r="BF22" s="49"/>
      <c r="BG22" s="30" t="str">
        <f t="shared" si="17"/>
        <v xml:space="preserve">   Landscape Arch./Regional &amp; Comm Plan.</v>
      </c>
      <c r="BH22" s="14">
        <f t="shared" si="28"/>
        <v>714</v>
      </c>
      <c r="BI22" s="14">
        <f t="shared" si="28"/>
        <v>2483</v>
      </c>
      <c r="BJ22" s="14">
        <f t="shared" si="28"/>
        <v>819</v>
      </c>
      <c r="BK22" s="14">
        <f t="shared" si="28"/>
        <v>23</v>
      </c>
      <c r="BL22" s="29">
        <f t="shared" si="28"/>
        <v>4039</v>
      </c>
      <c r="BM22" s="86">
        <f t="shared" si="19"/>
        <v>4039</v>
      </c>
      <c r="BN22" s="86">
        <f t="shared" si="20"/>
        <v>0</v>
      </c>
    </row>
    <row r="23" spans="1:66" ht="16.5" thickBot="1" x14ac:dyDescent="0.3">
      <c r="A23" s="115" t="s">
        <v>29</v>
      </c>
      <c r="B23" s="16">
        <f>SUM(B19:B22)</f>
        <v>4</v>
      </c>
      <c r="C23" s="17">
        <f>SUM(C19:C22)</f>
        <v>14</v>
      </c>
      <c r="D23" s="17">
        <f>SUM(D19:D22)</f>
        <v>20</v>
      </c>
      <c r="E23" s="17"/>
      <c r="F23" s="164">
        <f t="shared" si="3"/>
        <v>38</v>
      </c>
      <c r="G23" s="16">
        <f>SUM(G19:G22)</f>
        <v>58</v>
      </c>
      <c r="H23" s="17">
        <f>SUM(H19:H22)</f>
        <v>401</v>
      </c>
      <c r="I23" s="17">
        <f>SUM(I19:I22)</f>
        <v>152</v>
      </c>
      <c r="J23" s="17">
        <f>SUM(J19:J22)</f>
        <v>0</v>
      </c>
      <c r="K23" s="97">
        <f t="shared" si="4"/>
        <v>611</v>
      </c>
      <c r="L23" s="17">
        <f>SUM(L19:L22)</f>
        <v>54</v>
      </c>
      <c r="M23" s="17">
        <f>SUM(M19:M22)</f>
        <v>387</v>
      </c>
      <c r="N23" s="17">
        <f>SUM(N19:N22)</f>
        <v>132</v>
      </c>
      <c r="O23" s="17">
        <f>SUM(O19:O22)</f>
        <v>0</v>
      </c>
      <c r="P23" s="97">
        <f>SUM(L23:O23)</f>
        <v>573</v>
      </c>
      <c r="Q23" s="16">
        <f>SUM(Q19:Q22)</f>
        <v>1753</v>
      </c>
      <c r="R23" s="17">
        <f>SUM(R19:R22)</f>
        <v>4858</v>
      </c>
      <c r="S23" s="17">
        <f>SUM(S19:S22)</f>
        <v>2289</v>
      </c>
      <c r="T23" s="17">
        <f>SUM(T19:T22)</f>
        <v>21</v>
      </c>
      <c r="U23" s="164">
        <f t="shared" si="6"/>
        <v>8921</v>
      </c>
      <c r="V23" s="16">
        <f>SUM(V19:V22)</f>
        <v>14</v>
      </c>
      <c r="W23" s="17">
        <f>SUM(W19:W22)</f>
        <v>5</v>
      </c>
      <c r="X23" s="17">
        <f>SUM(X19:X22)</f>
        <v>19</v>
      </c>
      <c r="Y23" s="17"/>
      <c r="Z23" s="164">
        <f t="shared" si="1"/>
        <v>38</v>
      </c>
      <c r="AA23" s="139">
        <f>SUM(AA19:AA22)</f>
        <v>1141</v>
      </c>
      <c r="AB23" s="140">
        <f>SUM(AB19:AB22)</f>
        <v>5788</v>
      </c>
      <c r="AC23" s="140">
        <f>SUM(AC19:AC22)</f>
        <v>1356</v>
      </c>
      <c r="AD23" s="140">
        <f>SUM(AD19:AD22)</f>
        <v>18</v>
      </c>
      <c r="AE23" s="164">
        <f t="shared" si="26"/>
        <v>8303</v>
      </c>
      <c r="AF23" s="16">
        <f>SUM(AF19:AF22)</f>
        <v>1127</v>
      </c>
      <c r="AG23" s="17">
        <f>SUM(AG19:AG22)</f>
        <v>5783</v>
      </c>
      <c r="AH23" s="17">
        <f>SUM(AH19:AH22)</f>
        <v>1337</v>
      </c>
      <c r="AI23" s="17">
        <f>SUM(AI19:AI22)</f>
        <v>18</v>
      </c>
      <c r="AJ23" s="43">
        <f t="shared" si="9"/>
        <v>8265</v>
      </c>
      <c r="AK23" s="109"/>
      <c r="AL23" s="14">
        <f t="shared" si="10"/>
        <v>2952</v>
      </c>
      <c r="AM23" s="14">
        <f t="shared" si="22"/>
        <v>11047</v>
      </c>
      <c r="AN23" s="14">
        <f t="shared" si="23"/>
        <v>3797</v>
      </c>
      <c r="AO23" s="14">
        <f t="shared" si="24"/>
        <v>39</v>
      </c>
      <c r="AP23" s="14">
        <f t="shared" si="14"/>
        <v>17835</v>
      </c>
      <c r="AQ23" s="3">
        <f t="shared" si="15"/>
        <v>17835</v>
      </c>
      <c r="AR23" s="3">
        <f>K23+U23+AE23</f>
        <v>17835</v>
      </c>
      <c r="AS23" s="2"/>
      <c r="AT23" s="2"/>
      <c r="AU23" s="2"/>
      <c r="AV23" s="2"/>
      <c r="AW23" s="2"/>
      <c r="AX23" s="2"/>
      <c r="AY23" s="2"/>
      <c r="AZ23" s="72" t="str">
        <f t="shared" si="2"/>
        <v xml:space="preserve">     Total</v>
      </c>
      <c r="BA23" s="17">
        <f t="shared" si="16"/>
        <v>2952</v>
      </c>
      <c r="BB23" s="17">
        <f t="shared" si="16"/>
        <v>11047</v>
      </c>
      <c r="BC23" s="17">
        <f t="shared" si="16"/>
        <v>3797</v>
      </c>
      <c r="BD23" s="17">
        <f t="shared" si="16"/>
        <v>39</v>
      </c>
      <c r="BE23" s="43">
        <f t="shared" si="16"/>
        <v>17835</v>
      </c>
      <c r="BF23" s="22"/>
      <c r="BG23" s="72" t="str">
        <f t="shared" si="17"/>
        <v xml:space="preserve">     Total</v>
      </c>
      <c r="BH23" s="17">
        <f t="shared" si="28"/>
        <v>2894</v>
      </c>
      <c r="BI23" s="17">
        <f t="shared" si="28"/>
        <v>10646</v>
      </c>
      <c r="BJ23" s="17">
        <f t="shared" si="28"/>
        <v>3645</v>
      </c>
      <c r="BK23" s="17">
        <f t="shared" si="28"/>
        <v>39</v>
      </c>
      <c r="BL23" s="43">
        <f t="shared" si="28"/>
        <v>17224</v>
      </c>
      <c r="BM23" s="86">
        <f t="shared" si="19"/>
        <v>17224</v>
      </c>
      <c r="BN23" s="86">
        <f t="shared" si="20"/>
        <v>0</v>
      </c>
    </row>
    <row r="24" spans="1:66" ht="15" x14ac:dyDescent="0.2">
      <c r="A24" s="63" t="s">
        <v>34</v>
      </c>
      <c r="B24" s="90"/>
      <c r="C24" s="73"/>
      <c r="D24" s="73"/>
      <c r="E24" s="73"/>
      <c r="F24" s="120">
        <f t="shared" si="3"/>
        <v>0</v>
      </c>
      <c r="G24" s="91"/>
      <c r="H24" s="73"/>
      <c r="I24" s="73"/>
      <c r="J24" s="73"/>
      <c r="K24" s="123">
        <f t="shared" si="4"/>
        <v>0</v>
      </c>
      <c r="L24" s="91"/>
      <c r="M24" s="73"/>
      <c r="N24" s="73"/>
      <c r="O24" s="73"/>
      <c r="P24" s="123">
        <f t="shared" si="0"/>
        <v>0</v>
      </c>
      <c r="Q24" s="91"/>
      <c r="R24" s="73"/>
      <c r="S24" s="73"/>
      <c r="T24" s="73"/>
      <c r="U24" s="120">
        <f t="shared" si="6"/>
        <v>0</v>
      </c>
      <c r="V24" s="91"/>
      <c r="W24" s="73"/>
      <c r="X24" s="73"/>
      <c r="Y24" s="73"/>
      <c r="Z24" s="120">
        <f t="shared" si="1"/>
        <v>0</v>
      </c>
      <c r="AA24" s="173"/>
      <c r="AB24" s="142"/>
      <c r="AC24" s="142"/>
      <c r="AD24" s="142"/>
      <c r="AE24" s="120">
        <f t="shared" si="26"/>
        <v>0</v>
      </c>
      <c r="AF24" s="91"/>
      <c r="AG24" s="73"/>
      <c r="AH24" s="73"/>
      <c r="AI24" s="73"/>
      <c r="AJ24" s="74">
        <f t="shared" si="9"/>
        <v>0</v>
      </c>
      <c r="AK24" s="108"/>
      <c r="AL24" s="14">
        <f>(G24+Q24+AA24)</f>
        <v>0</v>
      </c>
      <c r="AM24" s="14">
        <f t="shared" si="22"/>
        <v>0</v>
      </c>
      <c r="AN24" s="14">
        <f t="shared" si="23"/>
        <v>0</v>
      </c>
      <c r="AO24" s="14">
        <f t="shared" si="24"/>
        <v>0</v>
      </c>
      <c r="AP24" s="14">
        <f t="shared" si="14"/>
        <v>0</v>
      </c>
      <c r="AQ24" s="3">
        <f t="shared" si="15"/>
        <v>0</v>
      </c>
      <c r="AR24" s="2"/>
      <c r="AS24" s="2"/>
      <c r="AT24" s="2"/>
      <c r="AU24" s="2"/>
      <c r="AV24" s="2"/>
      <c r="AW24" s="2"/>
      <c r="AX24" s="2"/>
      <c r="AY24" s="2"/>
      <c r="AZ24" s="64" t="str">
        <f t="shared" si="2"/>
        <v>COLLEGE OF ARTS &amp; SCIENCES</v>
      </c>
      <c r="BA24" s="73">
        <f t="shared" si="16"/>
        <v>0</v>
      </c>
      <c r="BB24" s="73"/>
      <c r="BC24" s="73"/>
      <c r="BD24" s="73"/>
      <c r="BE24" s="74"/>
      <c r="BF24" s="23"/>
      <c r="BG24" s="64" t="str">
        <f t="shared" si="17"/>
        <v>COLLEGE OF ARTS &amp; SCIENCES</v>
      </c>
      <c r="BH24" s="73"/>
      <c r="BI24" s="73"/>
      <c r="BJ24" s="73"/>
      <c r="BK24" s="73"/>
      <c r="BL24" s="74"/>
      <c r="BM24" s="86">
        <f t="shared" si="19"/>
        <v>0</v>
      </c>
      <c r="BN24" s="86">
        <f t="shared" si="20"/>
        <v>0</v>
      </c>
    </row>
    <row r="25" spans="1:66" ht="15" x14ac:dyDescent="0.2">
      <c r="A25" s="27" t="s">
        <v>90</v>
      </c>
      <c r="B25" s="28">
        <v>23</v>
      </c>
      <c r="C25" s="14">
        <v>18</v>
      </c>
      <c r="D25" s="14"/>
      <c r="E25" s="14"/>
      <c r="F25" s="94">
        <f t="shared" si="3"/>
        <v>41</v>
      </c>
      <c r="G25" s="13">
        <v>912</v>
      </c>
      <c r="H25" s="14">
        <v>30</v>
      </c>
      <c r="I25" s="14"/>
      <c r="J25" s="14"/>
      <c r="K25" s="94">
        <f t="shared" si="4"/>
        <v>942</v>
      </c>
      <c r="L25" s="13">
        <f t="shared" ref="L25:O42" si="29">(G25-B25)</f>
        <v>889</v>
      </c>
      <c r="M25" s="14">
        <f t="shared" si="29"/>
        <v>12</v>
      </c>
      <c r="N25" s="14">
        <f t="shared" si="29"/>
        <v>0</v>
      </c>
      <c r="O25" s="14">
        <f t="shared" si="29"/>
        <v>0</v>
      </c>
      <c r="P25" s="94">
        <f t="shared" si="0"/>
        <v>901</v>
      </c>
      <c r="Q25" s="175">
        <v>4102</v>
      </c>
      <c r="R25" s="138">
        <v>142</v>
      </c>
      <c r="S25" s="138"/>
      <c r="T25" s="138"/>
      <c r="U25" s="94">
        <f t="shared" si="6"/>
        <v>4244</v>
      </c>
      <c r="V25" s="13">
        <v>89</v>
      </c>
      <c r="W25" s="14">
        <v>21</v>
      </c>
      <c r="X25" s="14"/>
      <c r="Y25" s="14"/>
      <c r="Z25" s="94">
        <f t="shared" si="1"/>
        <v>110</v>
      </c>
      <c r="AA25" s="175">
        <v>2650</v>
      </c>
      <c r="AB25" s="138">
        <v>215</v>
      </c>
      <c r="AC25" s="138"/>
      <c r="AD25" s="138"/>
      <c r="AE25" s="94">
        <f t="shared" si="26"/>
        <v>2865</v>
      </c>
      <c r="AF25" s="13">
        <f t="shared" ref="AF25:AI46" si="30">(AA25-V25)</f>
        <v>2561</v>
      </c>
      <c r="AG25" s="14">
        <f t="shared" si="30"/>
        <v>194</v>
      </c>
      <c r="AH25" s="14">
        <f t="shared" si="30"/>
        <v>0</v>
      </c>
      <c r="AI25" s="14">
        <f t="shared" si="30"/>
        <v>0</v>
      </c>
      <c r="AJ25" s="29">
        <f t="shared" si="9"/>
        <v>2755</v>
      </c>
      <c r="AK25" s="108"/>
      <c r="AL25" s="14">
        <f>(G25+Q25+AA25)</f>
        <v>7664</v>
      </c>
      <c r="AM25" s="14">
        <f t="shared" si="22"/>
        <v>387</v>
      </c>
      <c r="AN25" s="14">
        <f t="shared" si="23"/>
        <v>0</v>
      </c>
      <c r="AO25" s="14">
        <f t="shared" si="24"/>
        <v>0</v>
      </c>
      <c r="AP25" s="14">
        <f t="shared" si="14"/>
        <v>8051</v>
      </c>
      <c r="AQ25" s="3">
        <f t="shared" si="15"/>
        <v>8051</v>
      </c>
      <c r="AR25" s="2"/>
      <c r="AS25" s="2"/>
      <c r="AT25" s="2"/>
      <c r="AU25" s="2"/>
      <c r="AV25" s="2"/>
      <c r="AW25" s="2"/>
      <c r="AX25" s="2"/>
      <c r="AY25" s="2"/>
      <c r="AZ25" s="30" t="str">
        <f t="shared" si="2"/>
        <v xml:space="preserve">   Arts and Sciences - Dean's office</v>
      </c>
      <c r="BA25" s="14">
        <f t="shared" ref="BA25:BE47" si="31">AL25</f>
        <v>7664</v>
      </c>
      <c r="BB25" s="14">
        <f t="shared" si="31"/>
        <v>387</v>
      </c>
      <c r="BC25" s="14">
        <f t="shared" si="31"/>
        <v>0</v>
      </c>
      <c r="BD25" s="14">
        <f t="shared" si="31"/>
        <v>0</v>
      </c>
      <c r="BE25" s="29">
        <f t="shared" si="31"/>
        <v>8051</v>
      </c>
      <c r="BF25" s="23"/>
      <c r="BG25" s="30" t="str">
        <f t="shared" si="17"/>
        <v xml:space="preserve">   Arts and Sciences - Dean's office</v>
      </c>
      <c r="BH25" s="14">
        <f t="shared" ref="BH25:BL46" si="32">(BA25-G25)</f>
        <v>6752</v>
      </c>
      <c r="BI25" s="14">
        <f t="shared" si="32"/>
        <v>357</v>
      </c>
      <c r="BJ25" s="14">
        <f t="shared" si="32"/>
        <v>0</v>
      </c>
      <c r="BK25" s="14">
        <f t="shared" si="32"/>
        <v>0</v>
      </c>
      <c r="BL25" s="29">
        <f t="shared" si="32"/>
        <v>7109</v>
      </c>
      <c r="BM25" s="86">
        <f t="shared" si="19"/>
        <v>7109</v>
      </c>
      <c r="BN25" s="86">
        <f t="shared" si="20"/>
        <v>0</v>
      </c>
    </row>
    <row r="26" spans="1:66" ht="15" x14ac:dyDescent="0.2">
      <c r="A26" s="27" t="s">
        <v>82</v>
      </c>
      <c r="B26" s="28">
        <v>36</v>
      </c>
      <c r="C26" s="14">
        <v>3</v>
      </c>
      <c r="D26" s="14"/>
      <c r="E26" s="14"/>
      <c r="F26" s="94">
        <f t="shared" si="3"/>
        <v>39</v>
      </c>
      <c r="G26" s="13">
        <v>144</v>
      </c>
      <c r="H26" s="14">
        <v>141</v>
      </c>
      <c r="I26" s="14"/>
      <c r="J26" s="14"/>
      <c r="K26" s="94">
        <f t="shared" si="4"/>
        <v>285</v>
      </c>
      <c r="L26" s="13">
        <f t="shared" si="29"/>
        <v>108</v>
      </c>
      <c r="M26" s="14">
        <f t="shared" si="29"/>
        <v>138</v>
      </c>
      <c r="N26" s="14">
        <f t="shared" si="29"/>
        <v>0</v>
      </c>
      <c r="O26" s="14">
        <f t="shared" si="29"/>
        <v>0</v>
      </c>
      <c r="P26" s="94">
        <f>SUM(L26:O26)</f>
        <v>246</v>
      </c>
      <c r="Q26" s="143">
        <v>1005</v>
      </c>
      <c r="R26" s="138">
        <v>237</v>
      </c>
      <c r="S26" s="175"/>
      <c r="T26" s="138"/>
      <c r="U26" s="94">
        <f t="shared" si="6"/>
        <v>1242</v>
      </c>
      <c r="V26" s="13"/>
      <c r="W26" s="14">
        <v>24</v>
      </c>
      <c r="X26" s="14"/>
      <c r="Y26" s="14"/>
      <c r="Z26" s="94"/>
      <c r="AA26" s="143">
        <v>1014</v>
      </c>
      <c r="AB26" s="138">
        <v>438</v>
      </c>
      <c r="AC26" s="175"/>
      <c r="AD26" s="138"/>
      <c r="AE26" s="94">
        <f t="shared" si="26"/>
        <v>1452</v>
      </c>
      <c r="AF26" s="13">
        <f t="shared" si="30"/>
        <v>1014</v>
      </c>
      <c r="AG26" s="14">
        <f t="shared" si="30"/>
        <v>414</v>
      </c>
      <c r="AH26" s="14">
        <f t="shared" si="30"/>
        <v>0</v>
      </c>
      <c r="AI26" s="14">
        <f t="shared" si="30"/>
        <v>0</v>
      </c>
      <c r="AJ26" s="29">
        <f t="shared" si="9"/>
        <v>1428</v>
      </c>
      <c r="AK26" s="108"/>
      <c r="AL26" s="14">
        <f>(G26+Q26+AA26)</f>
        <v>2163</v>
      </c>
      <c r="AM26" s="14">
        <f t="shared" si="22"/>
        <v>816</v>
      </c>
      <c r="AN26" s="14">
        <f t="shared" si="23"/>
        <v>0</v>
      </c>
      <c r="AO26" s="14">
        <f t="shared" si="24"/>
        <v>0</v>
      </c>
      <c r="AP26" s="14">
        <f t="shared" si="14"/>
        <v>2979</v>
      </c>
      <c r="AQ26" s="3">
        <f t="shared" si="15"/>
        <v>2979</v>
      </c>
      <c r="AR26" s="2"/>
      <c r="AS26" s="2"/>
      <c r="AT26" s="2"/>
      <c r="AU26" s="2"/>
      <c r="AV26" s="2"/>
      <c r="AW26" s="2"/>
      <c r="AX26" s="2"/>
      <c r="AY26" s="2"/>
      <c r="AZ26" s="30" t="str">
        <f t="shared" si="2"/>
        <v xml:space="preserve">   American Ethnic Studies</v>
      </c>
      <c r="BA26" s="14">
        <f t="shared" si="31"/>
        <v>2163</v>
      </c>
      <c r="BB26" s="14">
        <f t="shared" si="31"/>
        <v>816</v>
      </c>
      <c r="BC26" s="14">
        <f t="shared" si="31"/>
        <v>0</v>
      </c>
      <c r="BD26" s="14">
        <f t="shared" si="31"/>
        <v>0</v>
      </c>
      <c r="BE26" s="29">
        <f t="shared" si="31"/>
        <v>2979</v>
      </c>
      <c r="BF26" s="23"/>
      <c r="BG26" s="30" t="str">
        <f t="shared" si="17"/>
        <v xml:space="preserve">   American Ethnic Studies</v>
      </c>
      <c r="BH26" s="14">
        <f t="shared" si="32"/>
        <v>2019</v>
      </c>
      <c r="BI26" s="14">
        <f t="shared" si="32"/>
        <v>675</v>
      </c>
      <c r="BJ26" s="14">
        <f t="shared" si="32"/>
        <v>0</v>
      </c>
      <c r="BK26" s="14">
        <f t="shared" si="32"/>
        <v>0</v>
      </c>
      <c r="BL26" s="29">
        <f t="shared" si="32"/>
        <v>2694</v>
      </c>
      <c r="BM26" s="86">
        <f t="shared" si="19"/>
        <v>2694</v>
      </c>
      <c r="BN26" s="86"/>
    </row>
    <row r="27" spans="1:66" ht="15" x14ac:dyDescent="0.2">
      <c r="A27" s="27" t="s">
        <v>37</v>
      </c>
      <c r="B27" s="28"/>
      <c r="C27" s="14">
        <v>7</v>
      </c>
      <c r="D27" s="14"/>
      <c r="E27" s="14"/>
      <c r="F27" s="94">
        <f t="shared" si="3"/>
        <v>7</v>
      </c>
      <c r="G27" s="13">
        <v>45</v>
      </c>
      <c r="H27" s="14">
        <v>154</v>
      </c>
      <c r="I27" s="14"/>
      <c r="J27" s="14"/>
      <c r="K27" s="94">
        <f t="shared" si="4"/>
        <v>199</v>
      </c>
      <c r="L27" s="13">
        <f t="shared" si="29"/>
        <v>45</v>
      </c>
      <c r="M27" s="14">
        <f t="shared" si="29"/>
        <v>147</v>
      </c>
      <c r="N27" s="14">
        <f t="shared" si="29"/>
        <v>0</v>
      </c>
      <c r="O27" s="14">
        <f t="shared" si="29"/>
        <v>0</v>
      </c>
      <c r="P27" s="94">
        <f t="shared" si="0"/>
        <v>192</v>
      </c>
      <c r="Q27" s="172">
        <v>1684</v>
      </c>
      <c r="R27" s="157">
        <v>1746</v>
      </c>
      <c r="S27" s="156">
        <v>83</v>
      </c>
      <c r="T27" s="138"/>
      <c r="U27" s="94">
        <f t="shared" si="6"/>
        <v>3513</v>
      </c>
      <c r="V27" s="13">
        <v>3</v>
      </c>
      <c r="W27" s="14">
        <v>3</v>
      </c>
      <c r="X27" s="14"/>
      <c r="Y27" s="14"/>
      <c r="Z27" s="94">
        <f t="shared" si="1"/>
        <v>6</v>
      </c>
      <c r="AA27" s="172">
        <v>1533</v>
      </c>
      <c r="AB27" s="157">
        <v>1925</v>
      </c>
      <c r="AC27" s="156">
        <v>91</v>
      </c>
      <c r="AD27" s="138"/>
      <c r="AE27" s="94">
        <f t="shared" si="26"/>
        <v>3549</v>
      </c>
      <c r="AF27" s="13">
        <f t="shared" si="30"/>
        <v>1530</v>
      </c>
      <c r="AG27" s="14">
        <f t="shared" si="30"/>
        <v>1922</v>
      </c>
      <c r="AH27" s="14">
        <f t="shared" si="30"/>
        <v>91</v>
      </c>
      <c r="AI27" s="14">
        <f t="shared" si="30"/>
        <v>0</v>
      </c>
      <c r="AJ27" s="29">
        <f t="shared" si="9"/>
        <v>3543</v>
      </c>
      <c r="AK27" s="108"/>
      <c r="AL27" s="14">
        <f>(G27+Q27+AA27)</f>
        <v>3262</v>
      </c>
      <c r="AM27" s="14">
        <f t="shared" si="22"/>
        <v>3825</v>
      </c>
      <c r="AN27" s="14">
        <f t="shared" si="23"/>
        <v>174</v>
      </c>
      <c r="AO27" s="14">
        <f t="shared" si="24"/>
        <v>0</v>
      </c>
      <c r="AP27" s="14">
        <f t="shared" si="14"/>
        <v>7261</v>
      </c>
      <c r="AQ27" s="3">
        <f t="shared" si="15"/>
        <v>7261</v>
      </c>
      <c r="AR27" s="2"/>
      <c r="AS27" s="2"/>
      <c r="AT27" s="2"/>
      <c r="AU27" s="2"/>
      <c r="AV27" s="2"/>
      <c r="AW27" s="2"/>
      <c r="AX27" s="2"/>
      <c r="AY27" s="2"/>
      <c r="AZ27" s="30" t="str">
        <f t="shared" si="2"/>
        <v xml:space="preserve">   Art</v>
      </c>
      <c r="BA27" s="14">
        <f t="shared" si="31"/>
        <v>3262</v>
      </c>
      <c r="BB27" s="14">
        <f t="shared" si="31"/>
        <v>3825</v>
      </c>
      <c r="BC27" s="14">
        <f t="shared" si="31"/>
        <v>174</v>
      </c>
      <c r="BD27" s="14">
        <f t="shared" si="31"/>
        <v>0</v>
      </c>
      <c r="BE27" s="29">
        <f t="shared" si="31"/>
        <v>7261</v>
      </c>
      <c r="BF27" s="23"/>
      <c r="BG27" s="30" t="str">
        <f t="shared" si="17"/>
        <v xml:space="preserve">   Art</v>
      </c>
      <c r="BH27" s="14">
        <f t="shared" si="32"/>
        <v>3217</v>
      </c>
      <c r="BI27" s="14">
        <f t="shared" si="32"/>
        <v>3671</v>
      </c>
      <c r="BJ27" s="14">
        <f t="shared" si="32"/>
        <v>174</v>
      </c>
      <c r="BK27" s="14">
        <f t="shared" si="32"/>
        <v>0</v>
      </c>
      <c r="BL27" s="29">
        <f t="shared" si="32"/>
        <v>7062</v>
      </c>
      <c r="BM27" s="86">
        <f t="shared" si="19"/>
        <v>7062</v>
      </c>
      <c r="BN27" s="86">
        <f t="shared" si="20"/>
        <v>0</v>
      </c>
    </row>
    <row r="28" spans="1:66" ht="15" x14ac:dyDescent="0.2">
      <c r="A28" s="27" t="s">
        <v>38</v>
      </c>
      <c r="B28" s="28">
        <v>6</v>
      </c>
      <c r="C28" s="14">
        <v>21</v>
      </c>
      <c r="D28" s="14">
        <v>20</v>
      </c>
      <c r="E28" s="14"/>
      <c r="F28" s="161">
        <f t="shared" si="3"/>
        <v>47</v>
      </c>
      <c r="G28" s="28">
        <v>209</v>
      </c>
      <c r="H28" s="14">
        <v>336</v>
      </c>
      <c r="I28" s="14">
        <v>65</v>
      </c>
      <c r="J28" s="14">
        <v>37</v>
      </c>
      <c r="K28" s="94">
        <f t="shared" ref="K28:K34" si="33">SUM(G28:J28)</f>
        <v>647</v>
      </c>
      <c r="L28" s="13">
        <f t="shared" ref="L28:O34" si="34">(G28-B28)</f>
        <v>203</v>
      </c>
      <c r="M28" s="14">
        <f t="shared" si="34"/>
        <v>315</v>
      </c>
      <c r="N28" s="14">
        <f t="shared" si="34"/>
        <v>45</v>
      </c>
      <c r="O28" s="14">
        <f t="shared" si="34"/>
        <v>37</v>
      </c>
      <c r="P28" s="94">
        <f t="shared" si="0"/>
        <v>600</v>
      </c>
      <c r="Q28" s="222">
        <v>862</v>
      </c>
      <c r="R28" s="222">
        <v>785</v>
      </c>
      <c r="S28" s="222">
        <v>282</v>
      </c>
      <c r="T28" s="222">
        <v>93</v>
      </c>
      <c r="U28" s="94">
        <f t="shared" si="6"/>
        <v>2022</v>
      </c>
      <c r="V28" s="13"/>
      <c r="W28" s="14"/>
      <c r="X28" s="14">
        <v>7</v>
      </c>
      <c r="Y28" s="14"/>
      <c r="Z28" s="94">
        <f t="shared" si="1"/>
        <v>7</v>
      </c>
      <c r="AA28" s="223">
        <v>1003</v>
      </c>
      <c r="AB28" s="223">
        <v>877</v>
      </c>
      <c r="AC28" s="222">
        <v>257</v>
      </c>
      <c r="AD28" s="222">
        <v>86</v>
      </c>
      <c r="AE28" s="94">
        <f t="shared" si="26"/>
        <v>2223</v>
      </c>
      <c r="AF28" s="13">
        <f t="shared" si="30"/>
        <v>1003</v>
      </c>
      <c r="AG28" s="14">
        <f t="shared" si="30"/>
        <v>877</v>
      </c>
      <c r="AH28" s="14">
        <f t="shared" si="30"/>
        <v>250</v>
      </c>
      <c r="AI28" s="14">
        <f t="shared" si="30"/>
        <v>86</v>
      </c>
      <c r="AJ28" s="29">
        <f t="shared" si="9"/>
        <v>2216</v>
      </c>
      <c r="AK28" s="108"/>
      <c r="AL28" s="14">
        <f t="shared" ref="AL28:AO34" si="35">(G28+Q28+AA28)</f>
        <v>2074</v>
      </c>
      <c r="AM28" s="14">
        <f t="shared" si="35"/>
        <v>1998</v>
      </c>
      <c r="AN28" s="14">
        <f t="shared" si="35"/>
        <v>604</v>
      </c>
      <c r="AO28" s="14">
        <f t="shared" si="35"/>
        <v>216</v>
      </c>
      <c r="AP28" s="14">
        <f t="shared" si="14"/>
        <v>4892</v>
      </c>
      <c r="AQ28" s="3">
        <f t="shared" si="15"/>
        <v>4892</v>
      </c>
      <c r="AR28" s="2"/>
      <c r="AS28" s="2"/>
      <c r="AT28" s="2"/>
      <c r="AU28" s="2"/>
      <c r="AV28" s="2"/>
      <c r="AW28" s="2"/>
      <c r="AX28" s="2"/>
      <c r="AY28" s="2"/>
      <c r="AZ28" s="30" t="str">
        <f t="shared" si="2"/>
        <v xml:space="preserve">   Biochemistry</v>
      </c>
      <c r="BA28" s="14">
        <f t="shared" si="31"/>
        <v>2074</v>
      </c>
      <c r="BB28" s="14">
        <f t="shared" si="31"/>
        <v>1998</v>
      </c>
      <c r="BC28" s="14">
        <f t="shared" si="31"/>
        <v>604</v>
      </c>
      <c r="BD28" s="14">
        <f t="shared" si="31"/>
        <v>216</v>
      </c>
      <c r="BE28" s="29">
        <f t="shared" si="31"/>
        <v>4892</v>
      </c>
      <c r="BF28" s="23"/>
      <c r="BG28" s="30" t="str">
        <f t="shared" si="17"/>
        <v xml:space="preserve">   Biochemistry</v>
      </c>
      <c r="BH28" s="14">
        <f t="shared" ref="BH28:BK34" si="36">(BA28-G28)</f>
        <v>1865</v>
      </c>
      <c r="BI28" s="14">
        <f t="shared" si="36"/>
        <v>1662</v>
      </c>
      <c r="BJ28" s="14">
        <f t="shared" si="36"/>
        <v>539</v>
      </c>
      <c r="BK28" s="14">
        <f t="shared" si="36"/>
        <v>179</v>
      </c>
      <c r="BL28" s="29">
        <f t="shared" si="32"/>
        <v>4245</v>
      </c>
      <c r="BM28" s="86">
        <f t="shared" si="19"/>
        <v>4245</v>
      </c>
      <c r="BN28" s="86">
        <f t="shared" si="20"/>
        <v>0</v>
      </c>
    </row>
    <row r="29" spans="1:66" ht="15" x14ac:dyDescent="0.2">
      <c r="A29" s="27" t="s">
        <v>39</v>
      </c>
      <c r="B29" s="28">
        <v>4</v>
      </c>
      <c r="C29" s="14">
        <v>22</v>
      </c>
      <c r="D29" s="14"/>
      <c r="E29" s="14">
        <v>3</v>
      </c>
      <c r="F29" s="161">
        <f t="shared" si="3"/>
        <v>29</v>
      </c>
      <c r="G29" s="28">
        <v>252</v>
      </c>
      <c r="H29" s="14">
        <v>459</v>
      </c>
      <c r="I29" s="14">
        <v>2</v>
      </c>
      <c r="J29" s="14">
        <v>17</v>
      </c>
      <c r="K29" s="94">
        <f t="shared" si="33"/>
        <v>730</v>
      </c>
      <c r="L29" s="13">
        <f t="shared" si="34"/>
        <v>248</v>
      </c>
      <c r="M29" s="14">
        <f t="shared" si="34"/>
        <v>437</v>
      </c>
      <c r="N29" s="14">
        <f t="shared" si="34"/>
        <v>2</v>
      </c>
      <c r="O29" s="14">
        <f t="shared" si="34"/>
        <v>14</v>
      </c>
      <c r="P29" s="94">
        <f t="shared" si="0"/>
        <v>701</v>
      </c>
      <c r="Q29" s="223">
        <v>3641</v>
      </c>
      <c r="R29" s="223">
        <v>4896</v>
      </c>
      <c r="S29" s="222">
        <v>409</v>
      </c>
      <c r="T29" s="222">
        <v>220</v>
      </c>
      <c r="U29" s="94">
        <f t="shared" si="6"/>
        <v>9166</v>
      </c>
      <c r="V29" s="13">
        <v>8</v>
      </c>
      <c r="W29" s="14">
        <v>27</v>
      </c>
      <c r="X29" s="14"/>
      <c r="Y29" s="14">
        <v>12</v>
      </c>
      <c r="Z29" s="94">
        <f t="shared" si="1"/>
        <v>47</v>
      </c>
      <c r="AA29" s="223">
        <v>2903</v>
      </c>
      <c r="AB29" s="223">
        <v>5371</v>
      </c>
      <c r="AC29" s="222">
        <v>304</v>
      </c>
      <c r="AD29" s="222">
        <v>248</v>
      </c>
      <c r="AE29" s="94">
        <f t="shared" si="26"/>
        <v>8826</v>
      </c>
      <c r="AF29" s="13">
        <f t="shared" si="30"/>
        <v>2895</v>
      </c>
      <c r="AG29" s="14">
        <f t="shared" si="30"/>
        <v>5344</v>
      </c>
      <c r="AH29" s="14">
        <f t="shared" si="30"/>
        <v>304</v>
      </c>
      <c r="AI29" s="14">
        <f t="shared" si="30"/>
        <v>236</v>
      </c>
      <c r="AJ29" s="29">
        <f t="shared" si="9"/>
        <v>8779</v>
      </c>
      <c r="AK29" s="108"/>
      <c r="AL29" s="14">
        <f t="shared" si="35"/>
        <v>6796</v>
      </c>
      <c r="AM29" s="14">
        <f t="shared" si="35"/>
        <v>10726</v>
      </c>
      <c r="AN29" s="14">
        <f t="shared" si="35"/>
        <v>715</v>
      </c>
      <c r="AO29" s="14">
        <f t="shared" si="35"/>
        <v>485</v>
      </c>
      <c r="AP29" s="14">
        <f t="shared" si="14"/>
        <v>18722</v>
      </c>
      <c r="AQ29" s="3">
        <f t="shared" si="15"/>
        <v>18722</v>
      </c>
      <c r="AR29" s="2"/>
      <c r="AS29" s="2"/>
      <c r="AT29" s="2"/>
      <c r="AU29" s="2"/>
      <c r="AV29" s="2"/>
      <c r="AW29" s="2"/>
      <c r="AX29" s="2"/>
      <c r="AY29" s="2"/>
      <c r="AZ29" s="30" t="str">
        <f t="shared" si="2"/>
        <v xml:space="preserve">   Biology</v>
      </c>
      <c r="BA29" s="14">
        <f t="shared" si="31"/>
        <v>6796</v>
      </c>
      <c r="BB29" s="14">
        <f t="shared" si="31"/>
        <v>10726</v>
      </c>
      <c r="BC29" s="14">
        <f t="shared" si="31"/>
        <v>715</v>
      </c>
      <c r="BD29" s="14">
        <f t="shared" si="31"/>
        <v>485</v>
      </c>
      <c r="BE29" s="29">
        <f t="shared" si="31"/>
        <v>18722</v>
      </c>
      <c r="BF29" s="23"/>
      <c r="BG29" s="30" t="str">
        <f t="shared" si="17"/>
        <v xml:space="preserve">   Biology</v>
      </c>
      <c r="BH29" s="14">
        <f t="shared" si="36"/>
        <v>6544</v>
      </c>
      <c r="BI29" s="14">
        <f t="shared" si="36"/>
        <v>10267</v>
      </c>
      <c r="BJ29" s="14">
        <f t="shared" si="36"/>
        <v>713</v>
      </c>
      <c r="BK29" s="14">
        <f t="shared" si="36"/>
        <v>468</v>
      </c>
      <c r="BL29" s="29">
        <f t="shared" si="32"/>
        <v>17992</v>
      </c>
      <c r="BM29" s="86">
        <f t="shared" si="19"/>
        <v>17992</v>
      </c>
      <c r="BN29" s="86">
        <f t="shared" si="20"/>
        <v>0</v>
      </c>
    </row>
    <row r="30" spans="1:66" ht="15" x14ac:dyDescent="0.2">
      <c r="A30" s="27" t="s">
        <v>40</v>
      </c>
      <c r="B30" s="28">
        <v>4</v>
      </c>
      <c r="C30" s="14">
        <v>3</v>
      </c>
      <c r="D30" s="14">
        <v>6</v>
      </c>
      <c r="E30" s="14"/>
      <c r="F30" s="161">
        <f t="shared" si="3"/>
        <v>13</v>
      </c>
      <c r="G30" s="28">
        <v>488</v>
      </c>
      <c r="H30" s="14">
        <v>381</v>
      </c>
      <c r="I30" s="14">
        <v>21</v>
      </c>
      <c r="J30" s="14">
        <v>165</v>
      </c>
      <c r="K30" s="94">
        <f t="shared" si="33"/>
        <v>1055</v>
      </c>
      <c r="L30" s="13">
        <f t="shared" si="34"/>
        <v>484</v>
      </c>
      <c r="M30" s="14">
        <f t="shared" si="34"/>
        <v>378</v>
      </c>
      <c r="N30" s="14">
        <f t="shared" si="34"/>
        <v>15</v>
      </c>
      <c r="O30" s="14">
        <f t="shared" si="34"/>
        <v>165</v>
      </c>
      <c r="P30" s="94">
        <f t="shared" si="0"/>
        <v>1042</v>
      </c>
      <c r="Q30" s="223">
        <v>7395</v>
      </c>
      <c r="R30" s="223">
        <v>2328</v>
      </c>
      <c r="S30" s="222">
        <v>146</v>
      </c>
      <c r="T30" s="222">
        <v>392</v>
      </c>
      <c r="U30" s="94">
        <f t="shared" si="6"/>
        <v>10261</v>
      </c>
      <c r="V30" s="13"/>
      <c r="W30" s="14">
        <v>5</v>
      </c>
      <c r="X30" s="14"/>
      <c r="Y30" s="14"/>
      <c r="Z30" s="94">
        <f t="shared" si="1"/>
        <v>5</v>
      </c>
      <c r="AA30" s="223">
        <v>5389</v>
      </c>
      <c r="AB30" s="223">
        <v>2204</v>
      </c>
      <c r="AC30" s="222">
        <v>71</v>
      </c>
      <c r="AD30" s="222">
        <v>447</v>
      </c>
      <c r="AE30" s="94">
        <f t="shared" si="26"/>
        <v>8111</v>
      </c>
      <c r="AF30" s="13">
        <f t="shared" si="30"/>
        <v>5389</v>
      </c>
      <c r="AG30" s="14">
        <f t="shared" si="30"/>
        <v>2199</v>
      </c>
      <c r="AH30" s="14">
        <f t="shared" si="30"/>
        <v>71</v>
      </c>
      <c r="AI30" s="14">
        <f t="shared" si="30"/>
        <v>447</v>
      </c>
      <c r="AJ30" s="29">
        <f t="shared" si="9"/>
        <v>8106</v>
      </c>
      <c r="AK30" s="108"/>
      <c r="AL30" s="14">
        <f t="shared" si="35"/>
        <v>13272</v>
      </c>
      <c r="AM30" s="14">
        <f t="shared" si="35"/>
        <v>4913</v>
      </c>
      <c r="AN30" s="14">
        <f t="shared" si="35"/>
        <v>238</v>
      </c>
      <c r="AO30" s="14">
        <f t="shared" si="35"/>
        <v>1004</v>
      </c>
      <c r="AP30" s="14">
        <f t="shared" si="14"/>
        <v>19427</v>
      </c>
      <c r="AQ30" s="3">
        <f t="shared" si="15"/>
        <v>19427</v>
      </c>
      <c r="AR30" s="2"/>
      <c r="AS30" s="2"/>
      <c r="AT30" s="2"/>
      <c r="AU30" s="2"/>
      <c r="AV30" s="2"/>
      <c r="AW30" s="2"/>
      <c r="AX30" s="2"/>
      <c r="AY30" s="2"/>
      <c r="AZ30" s="30" t="str">
        <f t="shared" si="2"/>
        <v xml:space="preserve">   Chemistry</v>
      </c>
      <c r="BA30" s="14">
        <f t="shared" si="31"/>
        <v>13272</v>
      </c>
      <c r="BB30" s="14">
        <f t="shared" si="31"/>
        <v>4913</v>
      </c>
      <c r="BC30" s="14">
        <f t="shared" si="31"/>
        <v>238</v>
      </c>
      <c r="BD30" s="14">
        <f t="shared" si="31"/>
        <v>1004</v>
      </c>
      <c r="BE30" s="29">
        <f t="shared" si="31"/>
        <v>19427</v>
      </c>
      <c r="BF30" s="23"/>
      <c r="BG30" s="30" t="str">
        <f t="shared" si="17"/>
        <v xml:space="preserve">   Chemistry</v>
      </c>
      <c r="BH30" s="14">
        <f t="shared" si="36"/>
        <v>12784</v>
      </c>
      <c r="BI30" s="14">
        <f t="shared" si="36"/>
        <v>4532</v>
      </c>
      <c r="BJ30" s="14">
        <f t="shared" si="36"/>
        <v>217</v>
      </c>
      <c r="BK30" s="14">
        <f t="shared" si="36"/>
        <v>839</v>
      </c>
      <c r="BL30" s="29">
        <f t="shared" si="32"/>
        <v>18372</v>
      </c>
      <c r="BM30" s="86">
        <f t="shared" si="19"/>
        <v>18372</v>
      </c>
      <c r="BN30" s="86">
        <f t="shared" si="20"/>
        <v>0</v>
      </c>
    </row>
    <row r="31" spans="1:66" ht="15" x14ac:dyDescent="0.2">
      <c r="A31" s="27" t="s">
        <v>81</v>
      </c>
      <c r="B31" s="28">
        <v>20</v>
      </c>
      <c r="C31" s="14">
        <v>24</v>
      </c>
      <c r="D31" s="14">
        <v>1</v>
      </c>
      <c r="E31" s="14"/>
      <c r="F31" s="161">
        <f t="shared" si="3"/>
        <v>45</v>
      </c>
      <c r="G31" s="28">
        <v>280</v>
      </c>
      <c r="H31" s="14">
        <v>411</v>
      </c>
      <c r="I31" s="14">
        <v>22</v>
      </c>
      <c r="J31" s="14"/>
      <c r="K31" s="94">
        <f t="shared" si="33"/>
        <v>713</v>
      </c>
      <c r="L31" s="13">
        <f t="shared" si="34"/>
        <v>260</v>
      </c>
      <c r="M31" s="14">
        <f t="shared" si="34"/>
        <v>387</v>
      </c>
      <c r="N31" s="14">
        <f t="shared" si="34"/>
        <v>21</v>
      </c>
      <c r="O31" s="14">
        <f t="shared" si="34"/>
        <v>0</v>
      </c>
      <c r="P31" s="94">
        <f>SUM(L31:O31)</f>
        <v>668</v>
      </c>
      <c r="Q31" s="175">
        <v>3716</v>
      </c>
      <c r="R31" s="138">
        <v>1584</v>
      </c>
      <c r="S31" s="138">
        <v>175</v>
      </c>
      <c r="T31" s="138"/>
      <c r="U31" s="94">
        <f t="shared" si="6"/>
        <v>5475</v>
      </c>
      <c r="V31" s="13">
        <v>12</v>
      </c>
      <c r="W31" s="14">
        <v>15</v>
      </c>
      <c r="X31" s="14"/>
      <c r="Y31" s="14"/>
      <c r="Z31" s="94">
        <f t="shared" si="1"/>
        <v>27</v>
      </c>
      <c r="AA31" s="175">
        <v>2443</v>
      </c>
      <c r="AB31" s="138">
        <v>1962</v>
      </c>
      <c r="AC31" s="138">
        <v>171</v>
      </c>
      <c r="AD31" s="138"/>
      <c r="AE31" s="94">
        <f>SUM(AA31:AD31)</f>
        <v>4576</v>
      </c>
      <c r="AF31" s="13">
        <f>(AA31-V31)</f>
        <v>2431</v>
      </c>
      <c r="AG31" s="14">
        <f>(AB31-W31)</f>
        <v>1947</v>
      </c>
      <c r="AH31" s="14">
        <f>(AC31-X31)</f>
        <v>171</v>
      </c>
      <c r="AI31" s="14">
        <f>(AD31-Y31)</f>
        <v>0</v>
      </c>
      <c r="AJ31" s="29">
        <f t="shared" si="9"/>
        <v>4549</v>
      </c>
      <c r="AK31" s="108"/>
      <c r="AL31" s="14">
        <f t="shared" si="35"/>
        <v>6439</v>
      </c>
      <c r="AM31" s="14">
        <f t="shared" si="35"/>
        <v>3957</v>
      </c>
      <c r="AN31" s="14">
        <f t="shared" si="35"/>
        <v>368</v>
      </c>
      <c r="AO31" s="14">
        <f t="shared" si="35"/>
        <v>0</v>
      </c>
      <c r="AP31" s="14">
        <f t="shared" si="14"/>
        <v>10764</v>
      </c>
      <c r="AQ31" s="3">
        <f t="shared" si="15"/>
        <v>10764</v>
      </c>
      <c r="AR31" s="2"/>
      <c r="AS31" s="2"/>
      <c r="AT31" s="2"/>
      <c r="AU31" s="2"/>
      <c r="AV31" s="2"/>
      <c r="AW31" s="2"/>
      <c r="AX31" s="2"/>
      <c r="AY31" s="2"/>
      <c r="AZ31" s="30" t="str">
        <f t="shared" si="2"/>
        <v xml:space="preserve">   Communication Studies</v>
      </c>
      <c r="BA31" s="14">
        <f t="shared" si="31"/>
        <v>6439</v>
      </c>
      <c r="BB31" s="14">
        <f t="shared" si="31"/>
        <v>3957</v>
      </c>
      <c r="BC31" s="14">
        <f t="shared" si="31"/>
        <v>368</v>
      </c>
      <c r="BD31" s="14">
        <f t="shared" si="31"/>
        <v>0</v>
      </c>
      <c r="BE31" s="29">
        <f t="shared" si="31"/>
        <v>10764</v>
      </c>
      <c r="BF31" s="22"/>
      <c r="BG31" s="27" t="str">
        <f t="shared" si="17"/>
        <v xml:space="preserve">   Communication Studies</v>
      </c>
      <c r="BH31" s="14">
        <f t="shared" si="36"/>
        <v>6159</v>
      </c>
      <c r="BI31" s="14">
        <f t="shared" si="36"/>
        <v>3546</v>
      </c>
      <c r="BJ31" s="14">
        <f t="shared" si="36"/>
        <v>346</v>
      </c>
      <c r="BK31" s="14">
        <f t="shared" si="36"/>
        <v>0</v>
      </c>
      <c r="BL31" s="29">
        <f t="shared" si="32"/>
        <v>10051</v>
      </c>
      <c r="BM31" s="86">
        <f t="shared" si="19"/>
        <v>10051</v>
      </c>
      <c r="BN31" s="86"/>
    </row>
    <row r="32" spans="1:66" ht="15" x14ac:dyDescent="0.2">
      <c r="A32" s="27" t="s">
        <v>41</v>
      </c>
      <c r="B32" s="28">
        <v>12</v>
      </c>
      <c r="C32" s="14">
        <v>18</v>
      </c>
      <c r="D32" s="14"/>
      <c r="E32" s="14">
        <v>6</v>
      </c>
      <c r="F32" s="161">
        <f t="shared" si="3"/>
        <v>36</v>
      </c>
      <c r="G32" s="28">
        <v>588</v>
      </c>
      <c r="H32" s="14">
        <v>790</v>
      </c>
      <c r="I32" s="14">
        <v>41</v>
      </c>
      <c r="J32" s="14">
        <v>9</v>
      </c>
      <c r="K32" s="94">
        <f t="shared" si="33"/>
        <v>1428</v>
      </c>
      <c r="L32" s="13">
        <f t="shared" si="34"/>
        <v>576</v>
      </c>
      <c r="M32" s="14">
        <f t="shared" si="34"/>
        <v>772</v>
      </c>
      <c r="N32" s="14">
        <f t="shared" si="34"/>
        <v>41</v>
      </c>
      <c r="O32" s="14">
        <f t="shared" si="34"/>
        <v>3</v>
      </c>
      <c r="P32" s="94">
        <f t="shared" si="0"/>
        <v>1392</v>
      </c>
      <c r="Q32" s="223">
        <v>6315</v>
      </c>
      <c r="R32" s="223">
        <v>2919</v>
      </c>
      <c r="S32" s="222">
        <v>113</v>
      </c>
      <c r="T32" s="222">
        <v>289</v>
      </c>
      <c r="U32" s="94">
        <f t="shared" si="6"/>
        <v>9636</v>
      </c>
      <c r="V32" s="13">
        <v>3</v>
      </c>
      <c r="W32" s="14">
        <v>20</v>
      </c>
      <c r="X32" s="14">
        <v>9</v>
      </c>
      <c r="Y32" s="14"/>
      <c r="Z32" s="94">
        <f t="shared" si="1"/>
        <v>32</v>
      </c>
      <c r="AA32" s="223">
        <v>5988</v>
      </c>
      <c r="AB32" s="223">
        <v>3353</v>
      </c>
      <c r="AC32" s="222">
        <v>250</v>
      </c>
      <c r="AD32" s="222">
        <v>156</v>
      </c>
      <c r="AE32" s="94">
        <f t="shared" si="26"/>
        <v>9747</v>
      </c>
      <c r="AF32" s="13">
        <f t="shared" si="30"/>
        <v>5985</v>
      </c>
      <c r="AG32" s="14">
        <f t="shared" si="30"/>
        <v>3333</v>
      </c>
      <c r="AH32" s="14">
        <f t="shared" si="30"/>
        <v>241</v>
      </c>
      <c r="AI32" s="14">
        <f t="shared" si="30"/>
        <v>156</v>
      </c>
      <c r="AJ32" s="29">
        <f t="shared" si="9"/>
        <v>9715</v>
      </c>
      <c r="AK32" s="108"/>
      <c r="AL32" s="14">
        <f t="shared" si="35"/>
        <v>12891</v>
      </c>
      <c r="AM32" s="14">
        <f t="shared" si="35"/>
        <v>7062</v>
      </c>
      <c r="AN32" s="14">
        <f t="shared" si="35"/>
        <v>404</v>
      </c>
      <c r="AO32" s="14">
        <f t="shared" si="35"/>
        <v>454</v>
      </c>
      <c r="AP32" s="14">
        <f t="shared" si="14"/>
        <v>20811</v>
      </c>
      <c r="AQ32" s="3">
        <f t="shared" si="15"/>
        <v>20811</v>
      </c>
      <c r="AR32" s="2"/>
      <c r="AS32" s="2"/>
      <c r="AT32" s="2"/>
      <c r="AU32" s="2"/>
      <c r="AV32" s="2"/>
      <c r="AW32" s="2"/>
      <c r="AX32" s="2"/>
      <c r="AY32" s="2"/>
      <c r="AZ32" s="30" t="str">
        <f t="shared" si="2"/>
        <v xml:space="preserve">   Economics</v>
      </c>
      <c r="BA32" s="14">
        <f t="shared" si="31"/>
        <v>12891</v>
      </c>
      <c r="BB32" s="14">
        <f t="shared" si="31"/>
        <v>7062</v>
      </c>
      <c r="BC32" s="14">
        <f t="shared" si="31"/>
        <v>404</v>
      </c>
      <c r="BD32" s="14">
        <f t="shared" si="31"/>
        <v>454</v>
      </c>
      <c r="BE32" s="29">
        <f t="shared" si="31"/>
        <v>20811</v>
      </c>
      <c r="BF32" s="23"/>
      <c r="BG32" s="30" t="str">
        <f t="shared" si="17"/>
        <v xml:space="preserve">   Economics</v>
      </c>
      <c r="BH32" s="14">
        <f t="shared" si="36"/>
        <v>12303</v>
      </c>
      <c r="BI32" s="14">
        <f t="shared" si="36"/>
        <v>6272</v>
      </c>
      <c r="BJ32" s="14">
        <f t="shared" si="36"/>
        <v>363</v>
      </c>
      <c r="BK32" s="14">
        <f t="shared" si="36"/>
        <v>445</v>
      </c>
      <c r="BL32" s="29">
        <f t="shared" si="32"/>
        <v>19383</v>
      </c>
      <c r="BM32" s="86">
        <f t="shared" si="19"/>
        <v>19383</v>
      </c>
      <c r="BN32" s="86">
        <f t="shared" si="20"/>
        <v>0</v>
      </c>
    </row>
    <row r="33" spans="1:66" ht="15" x14ac:dyDescent="0.2">
      <c r="A33" s="27" t="s">
        <v>42</v>
      </c>
      <c r="B33" s="28">
        <v>6</v>
      </c>
      <c r="C33" s="14"/>
      <c r="D33" s="14">
        <v>1</v>
      </c>
      <c r="E33" s="14"/>
      <c r="F33" s="161">
        <f t="shared" si="3"/>
        <v>7</v>
      </c>
      <c r="G33" s="28">
        <v>315</v>
      </c>
      <c r="H33" s="14">
        <v>417</v>
      </c>
      <c r="I33" s="14">
        <v>124</v>
      </c>
      <c r="J33" s="14"/>
      <c r="K33" s="94">
        <f t="shared" si="33"/>
        <v>856</v>
      </c>
      <c r="L33" s="13">
        <f t="shared" si="34"/>
        <v>309</v>
      </c>
      <c r="M33" s="14">
        <f t="shared" si="34"/>
        <v>417</v>
      </c>
      <c r="N33" s="14">
        <f t="shared" si="34"/>
        <v>123</v>
      </c>
      <c r="O33" s="14">
        <f t="shared" si="34"/>
        <v>0</v>
      </c>
      <c r="P33" s="94">
        <f t="shared" si="0"/>
        <v>849</v>
      </c>
      <c r="Q33" s="223">
        <v>8051</v>
      </c>
      <c r="R33" s="223">
        <v>4426</v>
      </c>
      <c r="S33" s="222">
        <v>355</v>
      </c>
      <c r="T33" s="222"/>
      <c r="U33" s="94">
        <f t="shared" si="6"/>
        <v>12832</v>
      </c>
      <c r="V33" s="13">
        <v>24</v>
      </c>
      <c r="W33" s="14"/>
      <c r="X33" s="14">
        <v>4</v>
      </c>
      <c r="Y33" s="14"/>
      <c r="Z33" s="94">
        <f t="shared" si="1"/>
        <v>28</v>
      </c>
      <c r="AA33" s="223">
        <v>5978</v>
      </c>
      <c r="AB33" s="223">
        <v>4230</v>
      </c>
      <c r="AC33" s="222">
        <v>310</v>
      </c>
      <c r="AD33" s="222"/>
      <c r="AE33" s="94">
        <f t="shared" si="26"/>
        <v>10518</v>
      </c>
      <c r="AF33" s="13">
        <f t="shared" si="30"/>
        <v>5954</v>
      </c>
      <c r="AG33" s="14">
        <f t="shared" si="30"/>
        <v>4230</v>
      </c>
      <c r="AH33" s="14">
        <f t="shared" si="30"/>
        <v>306</v>
      </c>
      <c r="AI33" s="14">
        <f t="shared" si="30"/>
        <v>0</v>
      </c>
      <c r="AJ33" s="29">
        <f t="shared" si="9"/>
        <v>10490</v>
      </c>
      <c r="AK33" s="108"/>
      <c r="AL33" s="14">
        <f t="shared" si="35"/>
        <v>14344</v>
      </c>
      <c r="AM33" s="14">
        <f t="shared" si="35"/>
        <v>9073</v>
      </c>
      <c r="AN33" s="14">
        <f t="shared" si="35"/>
        <v>789</v>
      </c>
      <c r="AO33" s="14">
        <f t="shared" si="35"/>
        <v>0</v>
      </c>
      <c r="AP33" s="14">
        <f t="shared" si="14"/>
        <v>24206</v>
      </c>
      <c r="AQ33" s="3">
        <f t="shared" si="15"/>
        <v>24206</v>
      </c>
      <c r="AR33" s="2"/>
      <c r="AS33" s="2"/>
      <c r="AT33" s="2"/>
      <c r="AU33" s="2"/>
      <c r="AV33" s="2"/>
      <c r="AW33" s="2"/>
      <c r="AX33" s="2"/>
      <c r="AY33" s="2"/>
      <c r="AZ33" s="30" t="str">
        <f t="shared" si="2"/>
        <v xml:space="preserve">   English</v>
      </c>
      <c r="BA33" s="14">
        <f t="shared" si="31"/>
        <v>14344</v>
      </c>
      <c r="BB33" s="14">
        <f t="shared" si="31"/>
        <v>9073</v>
      </c>
      <c r="BC33" s="14">
        <f t="shared" si="31"/>
        <v>789</v>
      </c>
      <c r="BD33" s="14">
        <f t="shared" si="31"/>
        <v>0</v>
      </c>
      <c r="BE33" s="29">
        <f t="shared" si="31"/>
        <v>24206</v>
      </c>
      <c r="BF33" s="23"/>
      <c r="BG33" s="30" t="str">
        <f t="shared" si="17"/>
        <v xml:space="preserve">   English</v>
      </c>
      <c r="BH33" s="14">
        <f t="shared" si="36"/>
        <v>14029</v>
      </c>
      <c r="BI33" s="14">
        <f t="shared" si="36"/>
        <v>8656</v>
      </c>
      <c r="BJ33" s="14">
        <f t="shared" si="36"/>
        <v>665</v>
      </c>
      <c r="BK33" s="14">
        <f t="shared" si="36"/>
        <v>0</v>
      </c>
      <c r="BL33" s="29">
        <f t="shared" si="32"/>
        <v>23350</v>
      </c>
      <c r="BM33" s="86">
        <f t="shared" si="19"/>
        <v>23350</v>
      </c>
      <c r="BN33" s="86">
        <f t="shared" si="20"/>
        <v>0</v>
      </c>
    </row>
    <row r="34" spans="1:66" ht="15" x14ac:dyDescent="0.2">
      <c r="A34" s="27" t="s">
        <v>121</v>
      </c>
      <c r="B34" s="28">
        <v>18</v>
      </c>
      <c r="C34" s="14"/>
      <c r="D34" s="14">
        <v>7</v>
      </c>
      <c r="E34" s="14"/>
      <c r="F34" s="94">
        <f>SUM(B34:E34)</f>
        <v>25</v>
      </c>
      <c r="G34" s="13">
        <v>81</v>
      </c>
      <c r="H34" s="14">
        <v>18</v>
      </c>
      <c r="I34" s="14">
        <v>7</v>
      </c>
      <c r="J34" s="14"/>
      <c r="K34" s="94">
        <f t="shared" si="33"/>
        <v>106</v>
      </c>
      <c r="L34" s="13">
        <f t="shared" si="34"/>
        <v>63</v>
      </c>
      <c r="M34" s="14">
        <f t="shared" si="34"/>
        <v>18</v>
      </c>
      <c r="N34" s="14">
        <f t="shared" si="34"/>
        <v>0</v>
      </c>
      <c r="O34" s="14">
        <f t="shared" si="34"/>
        <v>0</v>
      </c>
      <c r="P34" s="94">
        <f>SUM(L34:O34)</f>
        <v>81</v>
      </c>
      <c r="Q34" s="233">
        <v>867</v>
      </c>
      <c r="R34" s="234">
        <v>307</v>
      </c>
      <c r="S34" s="169">
        <v>19</v>
      </c>
      <c r="T34" s="138"/>
      <c r="U34" s="94">
        <f>SUM(Q34:T34)</f>
        <v>1193</v>
      </c>
      <c r="V34" s="13">
        <v>18</v>
      </c>
      <c r="W34" s="14"/>
      <c r="X34" s="14"/>
      <c r="Y34" s="14"/>
      <c r="Z34" s="94"/>
      <c r="AA34" s="233">
        <v>723</v>
      </c>
      <c r="AB34" s="234">
        <v>300</v>
      </c>
      <c r="AC34" s="169">
        <v>40</v>
      </c>
      <c r="AD34" s="138"/>
      <c r="AE34" s="94">
        <f>SUM(AA34:AD34)</f>
        <v>1063</v>
      </c>
      <c r="AF34" s="13">
        <f>(AA34-V34)</f>
        <v>705</v>
      </c>
      <c r="AG34" s="14">
        <f>(AB34-W34)</f>
        <v>300</v>
      </c>
      <c r="AH34" s="14">
        <f>(AC34-X34)</f>
        <v>40</v>
      </c>
      <c r="AI34" s="14">
        <f>(AD34-Y34)</f>
        <v>0</v>
      </c>
      <c r="AJ34" s="29">
        <f>SUM(AF34:AI34)</f>
        <v>1045</v>
      </c>
      <c r="AK34" s="108"/>
      <c r="AL34" s="14">
        <f t="shared" si="35"/>
        <v>1671</v>
      </c>
      <c r="AM34" s="14">
        <f t="shared" si="35"/>
        <v>625</v>
      </c>
      <c r="AN34" s="14">
        <f t="shared" si="35"/>
        <v>66</v>
      </c>
      <c r="AO34" s="14">
        <f t="shared" si="35"/>
        <v>0</v>
      </c>
      <c r="AP34" s="14">
        <f t="shared" si="14"/>
        <v>2362</v>
      </c>
      <c r="AQ34" s="3">
        <f>SUM(AL34:AO34)</f>
        <v>2362</v>
      </c>
      <c r="AR34" s="2"/>
      <c r="AS34" s="2"/>
      <c r="AT34" s="2"/>
      <c r="AU34" s="2"/>
      <c r="AV34" s="2"/>
      <c r="AW34" s="2"/>
      <c r="AX34" s="2"/>
      <c r="AY34" s="2"/>
      <c r="AZ34" s="30" t="str">
        <f>A34</f>
        <v xml:space="preserve">   Gender, Women and Sexuality Studies</v>
      </c>
      <c r="BA34" s="14">
        <f>AL34</f>
        <v>1671</v>
      </c>
      <c r="BB34" s="14">
        <f>AM34</f>
        <v>625</v>
      </c>
      <c r="BC34" s="14">
        <f>AN34</f>
        <v>66</v>
      </c>
      <c r="BD34" s="14">
        <f>AO34</f>
        <v>0</v>
      </c>
      <c r="BE34" s="29">
        <f>AP34</f>
        <v>2362</v>
      </c>
      <c r="BF34" s="23"/>
      <c r="BG34" s="30" t="str">
        <f>A34</f>
        <v xml:space="preserve">   Gender, Women and Sexuality Studies</v>
      </c>
      <c r="BH34" s="14">
        <f t="shared" si="36"/>
        <v>1590</v>
      </c>
      <c r="BI34" s="14">
        <f t="shared" si="36"/>
        <v>607</v>
      </c>
      <c r="BJ34" s="14">
        <f t="shared" si="36"/>
        <v>59</v>
      </c>
      <c r="BK34" s="14">
        <f t="shared" si="36"/>
        <v>0</v>
      </c>
      <c r="BL34" s="29">
        <f>(BE34-K34)</f>
        <v>2256</v>
      </c>
      <c r="BM34" s="86">
        <f>SUM(BH34:BI34,BJ34:BK34)</f>
        <v>2256</v>
      </c>
      <c r="BN34" s="86"/>
    </row>
    <row r="35" spans="1:66" ht="15" x14ac:dyDescent="0.2">
      <c r="A35" s="27" t="s">
        <v>44</v>
      </c>
      <c r="B35" s="28">
        <v>3</v>
      </c>
      <c r="C35" s="14">
        <v>5</v>
      </c>
      <c r="D35" s="14"/>
      <c r="E35" s="14">
        <v>1</v>
      </c>
      <c r="F35" s="161">
        <f t="shared" si="3"/>
        <v>9</v>
      </c>
      <c r="G35" s="28">
        <v>125</v>
      </c>
      <c r="H35" s="14">
        <v>171</v>
      </c>
      <c r="I35" s="14">
        <v>1</v>
      </c>
      <c r="J35" s="14">
        <v>16</v>
      </c>
      <c r="K35" s="94">
        <f t="shared" si="4"/>
        <v>313</v>
      </c>
      <c r="L35" s="13">
        <f t="shared" si="29"/>
        <v>122</v>
      </c>
      <c r="M35" s="14">
        <f t="shared" si="29"/>
        <v>166</v>
      </c>
      <c r="N35" s="14">
        <f t="shared" si="29"/>
        <v>1</v>
      </c>
      <c r="O35" s="14">
        <f t="shared" si="29"/>
        <v>15</v>
      </c>
      <c r="P35" s="94">
        <f t="shared" si="0"/>
        <v>304</v>
      </c>
      <c r="Q35" s="223">
        <v>3241</v>
      </c>
      <c r="R35" s="223">
        <v>1014</v>
      </c>
      <c r="S35" s="222">
        <v>185</v>
      </c>
      <c r="T35" s="222">
        <v>92</v>
      </c>
      <c r="U35" s="94">
        <f t="shared" si="6"/>
        <v>4532</v>
      </c>
      <c r="V35" s="13"/>
      <c r="W35" s="14"/>
      <c r="X35" s="14">
        <v>2</v>
      </c>
      <c r="Y35" s="14"/>
      <c r="Z35" s="94">
        <f t="shared" si="1"/>
        <v>2</v>
      </c>
      <c r="AA35" s="223">
        <v>2294</v>
      </c>
      <c r="AB35" s="223">
        <v>1469</v>
      </c>
      <c r="AC35" s="222">
        <v>222</v>
      </c>
      <c r="AD35" s="222">
        <v>61</v>
      </c>
      <c r="AE35" s="94">
        <f t="shared" si="26"/>
        <v>4046</v>
      </c>
      <c r="AF35" s="13">
        <f t="shared" si="30"/>
        <v>2294</v>
      </c>
      <c r="AG35" s="14">
        <f t="shared" si="30"/>
        <v>1469</v>
      </c>
      <c r="AH35" s="14">
        <f t="shared" si="30"/>
        <v>220</v>
      </c>
      <c r="AI35" s="14">
        <f t="shared" si="30"/>
        <v>61</v>
      </c>
      <c r="AJ35" s="29">
        <f t="shared" si="9"/>
        <v>4044</v>
      </c>
      <c r="AK35" s="108"/>
      <c r="AL35" s="14">
        <f t="shared" ref="AL35:AO37" si="37">(G35+Q35+AA35)</f>
        <v>5660</v>
      </c>
      <c r="AM35" s="14">
        <f t="shared" si="37"/>
        <v>2654</v>
      </c>
      <c r="AN35" s="14">
        <f t="shared" si="37"/>
        <v>408</v>
      </c>
      <c r="AO35" s="14">
        <f t="shared" si="37"/>
        <v>169</v>
      </c>
      <c r="AP35" s="14">
        <f t="shared" si="14"/>
        <v>8891</v>
      </c>
      <c r="AQ35" s="3">
        <f t="shared" si="15"/>
        <v>8891</v>
      </c>
      <c r="AR35" s="2"/>
      <c r="AS35" s="2"/>
      <c r="AT35" s="2"/>
      <c r="AU35" s="2"/>
      <c r="AV35" s="2"/>
      <c r="AW35" s="2"/>
      <c r="AX35" s="2"/>
      <c r="AY35" s="2"/>
      <c r="AZ35" s="30" t="str">
        <f t="shared" si="2"/>
        <v xml:space="preserve">   Geography</v>
      </c>
      <c r="BA35" s="14">
        <f t="shared" si="31"/>
        <v>5660</v>
      </c>
      <c r="BB35" s="14">
        <f t="shared" si="31"/>
        <v>2654</v>
      </c>
      <c r="BC35" s="14">
        <f t="shared" si="31"/>
        <v>408</v>
      </c>
      <c r="BD35" s="14">
        <f t="shared" si="31"/>
        <v>169</v>
      </c>
      <c r="BE35" s="29">
        <f t="shared" si="31"/>
        <v>8891</v>
      </c>
      <c r="BF35" s="23"/>
      <c r="BG35" s="30" t="str">
        <f t="shared" si="17"/>
        <v xml:space="preserve">   Geography</v>
      </c>
      <c r="BH35" s="14">
        <f t="shared" si="32"/>
        <v>5535</v>
      </c>
      <c r="BI35" s="14">
        <f t="shared" si="32"/>
        <v>2483</v>
      </c>
      <c r="BJ35" s="14">
        <f t="shared" si="32"/>
        <v>407</v>
      </c>
      <c r="BK35" s="14">
        <f t="shared" si="32"/>
        <v>153</v>
      </c>
      <c r="BL35" s="29">
        <f t="shared" si="32"/>
        <v>8578</v>
      </c>
      <c r="BM35" s="86">
        <f t="shared" si="19"/>
        <v>8578</v>
      </c>
      <c r="BN35" s="86">
        <f t="shared" si="20"/>
        <v>0</v>
      </c>
    </row>
    <row r="36" spans="1:66" ht="15" x14ac:dyDescent="0.2">
      <c r="A36" s="27" t="s">
        <v>43</v>
      </c>
      <c r="B36" s="28">
        <v>21</v>
      </c>
      <c r="C36" s="14">
        <v>3</v>
      </c>
      <c r="D36" s="14"/>
      <c r="E36" s="14"/>
      <c r="F36" s="161">
        <f t="shared" si="3"/>
        <v>24</v>
      </c>
      <c r="G36" s="28">
        <v>609</v>
      </c>
      <c r="H36" s="14">
        <v>48</v>
      </c>
      <c r="I36" s="14">
        <v>3</v>
      </c>
      <c r="J36" s="14"/>
      <c r="K36" s="94">
        <f t="shared" si="4"/>
        <v>660</v>
      </c>
      <c r="L36" s="13">
        <f t="shared" si="29"/>
        <v>588</v>
      </c>
      <c r="M36" s="14">
        <f t="shared" si="29"/>
        <v>45</v>
      </c>
      <c r="N36" s="14">
        <f t="shared" si="29"/>
        <v>3</v>
      </c>
      <c r="O36" s="14">
        <f t="shared" si="29"/>
        <v>0</v>
      </c>
      <c r="P36" s="94">
        <f t="shared" si="0"/>
        <v>636</v>
      </c>
      <c r="Q36" s="223">
        <v>4455</v>
      </c>
      <c r="R36" s="222">
        <v>244</v>
      </c>
      <c r="S36" s="222">
        <v>197</v>
      </c>
      <c r="T36" s="222"/>
      <c r="U36" s="94">
        <f t="shared" si="6"/>
        <v>4896</v>
      </c>
      <c r="V36" s="13">
        <v>45</v>
      </c>
      <c r="W36" s="14"/>
      <c r="X36" s="14">
        <v>7</v>
      </c>
      <c r="Y36" s="14"/>
      <c r="Z36" s="94">
        <f t="shared" si="1"/>
        <v>52</v>
      </c>
      <c r="AA36" s="223">
        <v>3931</v>
      </c>
      <c r="AB36" s="222">
        <v>257</v>
      </c>
      <c r="AC36" s="222">
        <v>148</v>
      </c>
      <c r="AD36" s="222"/>
      <c r="AE36" s="94">
        <f t="shared" si="26"/>
        <v>4336</v>
      </c>
      <c r="AF36" s="13">
        <f t="shared" si="30"/>
        <v>3886</v>
      </c>
      <c r="AG36" s="14">
        <f t="shared" si="30"/>
        <v>257</v>
      </c>
      <c r="AH36" s="14">
        <f t="shared" si="30"/>
        <v>141</v>
      </c>
      <c r="AI36" s="14">
        <f t="shared" si="30"/>
        <v>0</v>
      </c>
      <c r="AJ36" s="29">
        <f t="shared" si="9"/>
        <v>4284</v>
      </c>
      <c r="AK36" s="108"/>
      <c r="AL36" s="14">
        <f t="shared" si="37"/>
        <v>8995</v>
      </c>
      <c r="AM36" s="14">
        <f t="shared" si="37"/>
        <v>549</v>
      </c>
      <c r="AN36" s="14">
        <f t="shared" si="37"/>
        <v>348</v>
      </c>
      <c r="AO36" s="14">
        <f t="shared" si="37"/>
        <v>0</v>
      </c>
      <c r="AP36" s="14">
        <f t="shared" si="14"/>
        <v>9892</v>
      </c>
      <c r="AQ36" s="3">
        <f t="shared" si="15"/>
        <v>9892</v>
      </c>
      <c r="AR36" s="2"/>
      <c r="AS36" s="2"/>
      <c r="AT36" s="2"/>
      <c r="AU36" s="2"/>
      <c r="AV36" s="2"/>
      <c r="AW36" s="2"/>
      <c r="AX36" s="2"/>
      <c r="AY36" s="2"/>
      <c r="AZ36" s="30" t="str">
        <f t="shared" si="2"/>
        <v xml:space="preserve">   Geology</v>
      </c>
      <c r="BA36" s="14">
        <f t="shared" si="31"/>
        <v>8995</v>
      </c>
      <c r="BB36" s="14">
        <f t="shared" si="31"/>
        <v>549</v>
      </c>
      <c r="BC36" s="14">
        <f t="shared" si="31"/>
        <v>348</v>
      </c>
      <c r="BD36" s="14">
        <f t="shared" si="31"/>
        <v>0</v>
      </c>
      <c r="BE36" s="29">
        <f t="shared" si="31"/>
        <v>9892</v>
      </c>
      <c r="BF36" s="23"/>
      <c r="BG36" s="30" t="str">
        <f t="shared" si="17"/>
        <v xml:space="preserve">   Geology</v>
      </c>
      <c r="BH36" s="14">
        <f t="shared" si="32"/>
        <v>8386</v>
      </c>
      <c r="BI36" s="14">
        <f t="shared" si="32"/>
        <v>501</v>
      </c>
      <c r="BJ36" s="14">
        <f t="shared" si="32"/>
        <v>345</v>
      </c>
      <c r="BK36" s="14">
        <f t="shared" si="32"/>
        <v>0</v>
      </c>
      <c r="BL36" s="29">
        <f t="shared" si="32"/>
        <v>9232</v>
      </c>
      <c r="BM36" s="86">
        <f t="shared" si="19"/>
        <v>9232</v>
      </c>
      <c r="BN36" s="86">
        <f t="shared" si="20"/>
        <v>0</v>
      </c>
    </row>
    <row r="37" spans="1:66" ht="15" x14ac:dyDescent="0.2">
      <c r="A37" s="27" t="s">
        <v>45</v>
      </c>
      <c r="B37" s="28">
        <v>57</v>
      </c>
      <c r="C37" s="14">
        <v>24</v>
      </c>
      <c r="D37" s="14">
        <v>2</v>
      </c>
      <c r="E37" s="14">
        <v>1</v>
      </c>
      <c r="F37" s="161">
        <f t="shared" si="3"/>
        <v>84</v>
      </c>
      <c r="G37" s="28">
        <v>144</v>
      </c>
      <c r="H37" s="14">
        <v>259</v>
      </c>
      <c r="I37" s="14">
        <v>2</v>
      </c>
      <c r="J37" s="14">
        <v>8</v>
      </c>
      <c r="K37" s="94">
        <f t="shared" si="4"/>
        <v>413</v>
      </c>
      <c r="L37" s="13">
        <f t="shared" si="29"/>
        <v>87</v>
      </c>
      <c r="M37" s="14">
        <f t="shared" si="29"/>
        <v>235</v>
      </c>
      <c r="N37" s="14">
        <f t="shared" si="29"/>
        <v>0</v>
      </c>
      <c r="O37" s="14">
        <f t="shared" si="29"/>
        <v>7</v>
      </c>
      <c r="P37" s="94">
        <f t="shared" si="0"/>
        <v>329</v>
      </c>
      <c r="Q37" s="223">
        <v>2697</v>
      </c>
      <c r="R37" s="223">
        <v>1434</v>
      </c>
      <c r="S37" s="222">
        <v>74</v>
      </c>
      <c r="T37" s="222">
        <v>176</v>
      </c>
      <c r="U37" s="94">
        <f t="shared" si="6"/>
        <v>4381</v>
      </c>
      <c r="V37" s="13">
        <v>39</v>
      </c>
      <c r="W37" s="14">
        <v>21</v>
      </c>
      <c r="X37" s="14"/>
      <c r="Y37" s="14">
        <v>1</v>
      </c>
      <c r="Z37" s="94">
        <f t="shared" si="1"/>
        <v>61</v>
      </c>
      <c r="AA37" s="223">
        <v>2259</v>
      </c>
      <c r="AB37" s="223">
        <v>1710</v>
      </c>
      <c r="AC37" s="222">
        <v>98</v>
      </c>
      <c r="AD37" s="222">
        <v>137</v>
      </c>
      <c r="AE37" s="94">
        <f t="shared" si="26"/>
        <v>4204</v>
      </c>
      <c r="AF37" s="13">
        <f t="shared" si="30"/>
        <v>2220</v>
      </c>
      <c r="AG37" s="14">
        <f t="shared" si="30"/>
        <v>1689</v>
      </c>
      <c r="AH37" s="14">
        <f t="shared" si="30"/>
        <v>98</v>
      </c>
      <c r="AI37" s="14">
        <f t="shared" si="30"/>
        <v>136</v>
      </c>
      <c r="AJ37" s="29">
        <f t="shared" si="9"/>
        <v>4143</v>
      </c>
      <c r="AK37" s="108"/>
      <c r="AL37" s="14">
        <f t="shared" si="37"/>
        <v>5100</v>
      </c>
      <c r="AM37" s="14">
        <f t="shared" si="37"/>
        <v>3403</v>
      </c>
      <c r="AN37" s="14">
        <f t="shared" si="37"/>
        <v>174</v>
      </c>
      <c r="AO37" s="14">
        <f t="shared" si="37"/>
        <v>321</v>
      </c>
      <c r="AP37" s="14">
        <f t="shared" si="14"/>
        <v>8998</v>
      </c>
      <c r="AQ37" s="3">
        <f t="shared" si="15"/>
        <v>8998</v>
      </c>
      <c r="AR37" s="2"/>
      <c r="AS37" s="2"/>
      <c r="AT37" s="2"/>
      <c r="AU37" s="2"/>
      <c r="AV37" s="2"/>
      <c r="AW37" s="2"/>
      <c r="AX37" s="2"/>
      <c r="AY37" s="2"/>
      <c r="AZ37" s="30" t="str">
        <f t="shared" si="2"/>
        <v xml:space="preserve">   History</v>
      </c>
      <c r="BA37" s="14">
        <f t="shared" si="31"/>
        <v>5100</v>
      </c>
      <c r="BB37" s="14">
        <f t="shared" si="31"/>
        <v>3403</v>
      </c>
      <c r="BC37" s="14">
        <f t="shared" si="31"/>
        <v>174</v>
      </c>
      <c r="BD37" s="14">
        <f t="shared" si="31"/>
        <v>321</v>
      </c>
      <c r="BE37" s="29">
        <f t="shared" si="31"/>
        <v>8998</v>
      </c>
      <c r="BF37" s="23"/>
      <c r="BG37" s="30" t="str">
        <f t="shared" si="17"/>
        <v xml:space="preserve">   History</v>
      </c>
      <c r="BH37" s="14">
        <f t="shared" si="32"/>
        <v>4956</v>
      </c>
      <c r="BI37" s="14">
        <f t="shared" si="32"/>
        <v>3144</v>
      </c>
      <c r="BJ37" s="14">
        <f t="shared" si="32"/>
        <v>172</v>
      </c>
      <c r="BK37" s="14">
        <f t="shared" si="32"/>
        <v>313</v>
      </c>
      <c r="BL37" s="29">
        <f t="shared" si="32"/>
        <v>8585</v>
      </c>
      <c r="BM37" s="86">
        <f t="shared" si="19"/>
        <v>8585</v>
      </c>
      <c r="BN37" s="86">
        <f t="shared" si="20"/>
        <v>0</v>
      </c>
    </row>
    <row r="38" spans="1:66" ht="15" x14ac:dyDescent="0.2">
      <c r="A38" s="27" t="s">
        <v>54</v>
      </c>
      <c r="B38" s="28">
        <v>3</v>
      </c>
      <c r="C38" s="14">
        <v>1</v>
      </c>
      <c r="D38" s="14"/>
      <c r="E38" s="14"/>
      <c r="F38" s="161">
        <f t="shared" si="3"/>
        <v>4</v>
      </c>
      <c r="G38" s="28">
        <v>240</v>
      </c>
      <c r="H38" s="14">
        <v>278</v>
      </c>
      <c r="I38" s="14">
        <v>6</v>
      </c>
      <c r="J38" s="14"/>
      <c r="K38" s="94">
        <f t="shared" si="4"/>
        <v>524</v>
      </c>
      <c r="L38" s="13">
        <f t="shared" si="29"/>
        <v>237</v>
      </c>
      <c r="M38" s="14">
        <f t="shared" si="29"/>
        <v>277</v>
      </c>
      <c r="N38" s="14">
        <f t="shared" si="29"/>
        <v>6</v>
      </c>
      <c r="O38" s="14">
        <f t="shared" si="29"/>
        <v>0</v>
      </c>
      <c r="P38" s="94">
        <f>SUM(L38:O38)</f>
        <v>520</v>
      </c>
      <c r="Q38" s="223">
        <v>1862</v>
      </c>
      <c r="R38" s="223">
        <v>1831</v>
      </c>
      <c r="S38" s="222">
        <v>102</v>
      </c>
      <c r="T38" s="222"/>
      <c r="U38" s="94">
        <f t="shared" si="6"/>
        <v>3795</v>
      </c>
      <c r="V38" s="13"/>
      <c r="W38" s="14">
        <v>11</v>
      </c>
      <c r="X38" s="14">
        <v>6</v>
      </c>
      <c r="Y38" s="14"/>
      <c r="Z38" s="94">
        <f t="shared" si="1"/>
        <v>17</v>
      </c>
      <c r="AA38" s="223">
        <v>1633</v>
      </c>
      <c r="AB38" s="223">
        <v>2094</v>
      </c>
      <c r="AC38" s="222">
        <v>100</v>
      </c>
      <c r="AD38" s="222"/>
      <c r="AE38" s="94">
        <f>SUM(AA38:AD38)</f>
        <v>3827</v>
      </c>
      <c r="AF38" s="13">
        <f t="shared" si="30"/>
        <v>1633</v>
      </c>
      <c r="AG38" s="14">
        <f t="shared" si="30"/>
        <v>2083</v>
      </c>
      <c r="AH38" s="14">
        <f t="shared" si="30"/>
        <v>94</v>
      </c>
      <c r="AI38" s="14">
        <f t="shared" si="30"/>
        <v>0</v>
      </c>
      <c r="AJ38" s="29">
        <f>SUM(AF38:AI38)</f>
        <v>3810</v>
      </c>
      <c r="AK38" s="108"/>
      <c r="AL38" s="14">
        <f t="shared" ref="AL38:AP53" si="38">(G38+Q38+AA38)</f>
        <v>3735</v>
      </c>
      <c r="AM38" s="14">
        <f t="shared" si="38"/>
        <v>4203</v>
      </c>
      <c r="AN38" s="14">
        <f t="shared" si="38"/>
        <v>208</v>
      </c>
      <c r="AO38" s="14">
        <f t="shared" si="38"/>
        <v>0</v>
      </c>
      <c r="AP38" s="14">
        <f t="shared" si="38"/>
        <v>8146</v>
      </c>
      <c r="AQ38" s="3">
        <f>SUM(AL38:AO38)</f>
        <v>8146</v>
      </c>
      <c r="AR38" s="2"/>
      <c r="AS38" s="2"/>
      <c r="AT38" s="2"/>
      <c r="AU38" s="2"/>
      <c r="AV38" s="2"/>
      <c r="AW38" s="2"/>
      <c r="AX38" s="2"/>
      <c r="AY38" s="2"/>
      <c r="AZ38" s="30" t="str">
        <f t="shared" si="2"/>
        <v xml:space="preserve">   Mass Communication</v>
      </c>
      <c r="BA38" s="14">
        <f t="shared" si="31"/>
        <v>3735</v>
      </c>
      <c r="BB38" s="14">
        <f t="shared" si="31"/>
        <v>4203</v>
      </c>
      <c r="BC38" s="14">
        <f t="shared" si="31"/>
        <v>208</v>
      </c>
      <c r="BD38" s="14">
        <f t="shared" si="31"/>
        <v>0</v>
      </c>
      <c r="BE38" s="29">
        <f t="shared" si="31"/>
        <v>8146</v>
      </c>
      <c r="BF38" s="23"/>
      <c r="BG38" s="30" t="str">
        <f t="shared" si="17"/>
        <v xml:space="preserve">   Mass Communication</v>
      </c>
      <c r="BH38" s="14">
        <f t="shared" si="32"/>
        <v>3495</v>
      </c>
      <c r="BI38" s="14">
        <f t="shared" si="32"/>
        <v>3925</v>
      </c>
      <c r="BJ38" s="14">
        <f t="shared" si="32"/>
        <v>202</v>
      </c>
      <c r="BK38" s="14">
        <f t="shared" si="32"/>
        <v>0</v>
      </c>
      <c r="BL38" s="29">
        <f t="shared" si="32"/>
        <v>7622</v>
      </c>
      <c r="BM38" s="86">
        <f>SUM(BH38:BI38,BJ38:BK38)</f>
        <v>7622</v>
      </c>
      <c r="BN38" s="86">
        <f>BM38-BL38</f>
        <v>0</v>
      </c>
    </row>
    <row r="39" spans="1:66" ht="15" x14ac:dyDescent="0.2">
      <c r="A39" s="27" t="s">
        <v>46</v>
      </c>
      <c r="B39" s="28">
        <v>41</v>
      </c>
      <c r="C39" s="14">
        <v>6</v>
      </c>
      <c r="D39" s="14">
        <v>6</v>
      </c>
      <c r="E39" s="14"/>
      <c r="F39" s="161">
        <f t="shared" si="3"/>
        <v>53</v>
      </c>
      <c r="G39" s="28">
        <v>1157</v>
      </c>
      <c r="H39" s="14">
        <v>112</v>
      </c>
      <c r="I39" s="14">
        <v>120</v>
      </c>
      <c r="J39" s="14">
        <v>93</v>
      </c>
      <c r="K39" s="94">
        <f t="shared" si="4"/>
        <v>1482</v>
      </c>
      <c r="L39" s="13">
        <f t="shared" si="29"/>
        <v>1116</v>
      </c>
      <c r="M39" s="14">
        <f t="shared" si="29"/>
        <v>106</v>
      </c>
      <c r="N39" s="14">
        <f t="shared" si="29"/>
        <v>114</v>
      </c>
      <c r="O39" s="14">
        <f t="shared" si="29"/>
        <v>93</v>
      </c>
      <c r="P39" s="94">
        <f t="shared" si="0"/>
        <v>1429</v>
      </c>
      <c r="Q39" s="223">
        <v>12590</v>
      </c>
      <c r="R39" s="223">
        <v>1651</v>
      </c>
      <c r="S39" s="222">
        <v>273</v>
      </c>
      <c r="T39" s="222">
        <v>154</v>
      </c>
      <c r="U39" s="94">
        <f t="shared" si="6"/>
        <v>14668</v>
      </c>
      <c r="V39" s="13">
        <v>140</v>
      </c>
      <c r="W39" s="14"/>
      <c r="X39" s="14">
        <v>4</v>
      </c>
      <c r="Y39" s="14"/>
      <c r="Z39" s="94">
        <f t="shared" si="1"/>
        <v>144</v>
      </c>
      <c r="AA39" s="223">
        <v>8995</v>
      </c>
      <c r="AB39" s="223">
        <v>1690</v>
      </c>
      <c r="AC39" s="222">
        <v>235</v>
      </c>
      <c r="AD39" s="222">
        <v>198</v>
      </c>
      <c r="AE39" s="94">
        <f t="shared" si="26"/>
        <v>11118</v>
      </c>
      <c r="AF39" s="13">
        <f t="shared" si="30"/>
        <v>8855</v>
      </c>
      <c r="AG39" s="14">
        <f t="shared" si="30"/>
        <v>1690</v>
      </c>
      <c r="AH39" s="14">
        <f t="shared" si="30"/>
        <v>231</v>
      </c>
      <c r="AI39" s="14">
        <f t="shared" si="30"/>
        <v>198</v>
      </c>
      <c r="AJ39" s="29">
        <f t="shared" si="9"/>
        <v>10974</v>
      </c>
      <c r="AK39" s="108"/>
      <c r="AL39" s="14">
        <f t="shared" si="38"/>
        <v>22742</v>
      </c>
      <c r="AM39" s="14">
        <f t="shared" si="38"/>
        <v>3453</v>
      </c>
      <c r="AN39" s="14">
        <f t="shared" si="38"/>
        <v>628</v>
      </c>
      <c r="AO39" s="14">
        <f t="shared" si="38"/>
        <v>445</v>
      </c>
      <c r="AP39" s="14">
        <f t="shared" si="38"/>
        <v>27268</v>
      </c>
      <c r="AQ39" s="3">
        <f t="shared" si="15"/>
        <v>27268</v>
      </c>
      <c r="AR39" s="2"/>
      <c r="AS39" s="2"/>
      <c r="AT39" s="2"/>
      <c r="AU39" s="2"/>
      <c r="AV39" s="2"/>
      <c r="AW39" s="2"/>
      <c r="AX39" s="2"/>
      <c r="AY39" s="2"/>
      <c r="AZ39" s="30" t="str">
        <f t="shared" si="2"/>
        <v xml:space="preserve">   Mathematics</v>
      </c>
      <c r="BA39" s="14">
        <f t="shared" si="31"/>
        <v>22742</v>
      </c>
      <c r="BB39" s="14">
        <f t="shared" si="31"/>
        <v>3453</v>
      </c>
      <c r="BC39" s="14">
        <f t="shared" si="31"/>
        <v>628</v>
      </c>
      <c r="BD39" s="14">
        <f t="shared" si="31"/>
        <v>445</v>
      </c>
      <c r="BE39" s="29">
        <f t="shared" si="31"/>
        <v>27268</v>
      </c>
      <c r="BF39" s="23"/>
      <c r="BG39" s="30" t="str">
        <f t="shared" si="17"/>
        <v xml:space="preserve">   Mathematics</v>
      </c>
      <c r="BH39" s="14">
        <f t="shared" si="32"/>
        <v>21585</v>
      </c>
      <c r="BI39" s="14">
        <f t="shared" si="32"/>
        <v>3341</v>
      </c>
      <c r="BJ39" s="14">
        <f t="shared" si="32"/>
        <v>508</v>
      </c>
      <c r="BK39" s="14">
        <f t="shared" si="32"/>
        <v>352</v>
      </c>
      <c r="BL39" s="29">
        <f t="shared" si="32"/>
        <v>25786</v>
      </c>
      <c r="BM39" s="86">
        <f t="shared" si="19"/>
        <v>25786</v>
      </c>
      <c r="BN39" s="86">
        <f t="shared" si="20"/>
        <v>0</v>
      </c>
    </row>
    <row r="40" spans="1:66" ht="15" x14ac:dyDescent="0.2">
      <c r="A40" s="27" t="s">
        <v>48</v>
      </c>
      <c r="B40" s="28">
        <v>33</v>
      </c>
      <c r="C40" s="14">
        <v>3</v>
      </c>
      <c r="D40" s="14"/>
      <c r="E40" s="14"/>
      <c r="F40" s="161">
        <f t="shared" si="3"/>
        <v>36</v>
      </c>
      <c r="G40" s="28">
        <v>865</v>
      </c>
      <c r="H40" s="14">
        <v>106</v>
      </c>
      <c r="I40" s="14">
        <v>3</v>
      </c>
      <c r="J40" s="14"/>
      <c r="K40" s="94">
        <f t="shared" si="4"/>
        <v>974</v>
      </c>
      <c r="L40" s="13">
        <f t="shared" si="29"/>
        <v>832</v>
      </c>
      <c r="M40" s="14">
        <f t="shared" si="29"/>
        <v>103</v>
      </c>
      <c r="N40" s="14">
        <f t="shared" si="29"/>
        <v>3</v>
      </c>
      <c r="O40" s="14">
        <f t="shared" si="29"/>
        <v>0</v>
      </c>
      <c r="P40" s="94">
        <f t="shared" si="0"/>
        <v>938</v>
      </c>
      <c r="Q40" s="223">
        <v>4393</v>
      </c>
      <c r="R40" s="223">
        <v>1869</v>
      </c>
      <c r="S40" s="222">
        <v>169</v>
      </c>
      <c r="T40" s="222"/>
      <c r="U40" s="94">
        <f t="shared" si="6"/>
        <v>6431</v>
      </c>
      <c r="V40" s="13">
        <v>24</v>
      </c>
      <c r="W40" s="14">
        <v>7</v>
      </c>
      <c r="X40" s="14"/>
      <c r="Y40" s="14"/>
      <c r="Z40" s="94">
        <f t="shared" si="1"/>
        <v>31</v>
      </c>
      <c r="AA40" s="223">
        <v>4352</v>
      </c>
      <c r="AB40" s="223">
        <v>1865</v>
      </c>
      <c r="AC40" s="222">
        <v>265</v>
      </c>
      <c r="AD40" s="222"/>
      <c r="AE40" s="94">
        <f t="shared" si="26"/>
        <v>6482</v>
      </c>
      <c r="AF40" s="13">
        <f t="shared" si="30"/>
        <v>4328</v>
      </c>
      <c r="AG40" s="14">
        <f t="shared" si="30"/>
        <v>1858</v>
      </c>
      <c r="AH40" s="14">
        <f t="shared" si="30"/>
        <v>265</v>
      </c>
      <c r="AI40" s="14">
        <f t="shared" si="30"/>
        <v>0</v>
      </c>
      <c r="AJ40" s="29">
        <f t="shared" si="9"/>
        <v>6451</v>
      </c>
      <c r="AK40" s="108"/>
      <c r="AL40" s="14">
        <f t="shared" si="38"/>
        <v>9610</v>
      </c>
      <c r="AM40" s="14">
        <f t="shared" si="38"/>
        <v>3840</v>
      </c>
      <c r="AN40" s="14">
        <f t="shared" si="38"/>
        <v>437</v>
      </c>
      <c r="AO40" s="14">
        <f t="shared" si="38"/>
        <v>0</v>
      </c>
      <c r="AP40" s="14">
        <f t="shared" si="38"/>
        <v>13887</v>
      </c>
      <c r="AQ40" s="3">
        <f t="shared" si="15"/>
        <v>13887</v>
      </c>
      <c r="AR40" s="2"/>
      <c r="AS40" s="2"/>
      <c r="AT40" s="2"/>
      <c r="AU40" s="2"/>
      <c r="AV40" s="2"/>
      <c r="AW40" s="2"/>
      <c r="AX40" s="2"/>
      <c r="AY40" s="2"/>
      <c r="AZ40" s="30" t="str">
        <f t="shared" si="2"/>
        <v xml:space="preserve">   Modern Language</v>
      </c>
      <c r="BA40" s="14">
        <f t="shared" si="31"/>
        <v>9610</v>
      </c>
      <c r="BB40" s="14">
        <f t="shared" si="31"/>
        <v>3840</v>
      </c>
      <c r="BC40" s="14">
        <f t="shared" si="31"/>
        <v>437</v>
      </c>
      <c r="BD40" s="14">
        <f t="shared" si="31"/>
        <v>0</v>
      </c>
      <c r="BE40" s="29">
        <f t="shared" si="31"/>
        <v>13887</v>
      </c>
      <c r="BF40" s="23"/>
      <c r="BG40" s="30" t="str">
        <f t="shared" si="17"/>
        <v xml:space="preserve">   Modern Language</v>
      </c>
      <c r="BH40" s="14">
        <f t="shared" si="32"/>
        <v>8745</v>
      </c>
      <c r="BI40" s="14">
        <f t="shared" si="32"/>
        <v>3734</v>
      </c>
      <c r="BJ40" s="14">
        <f t="shared" si="32"/>
        <v>434</v>
      </c>
      <c r="BK40" s="14">
        <f t="shared" si="32"/>
        <v>0</v>
      </c>
      <c r="BL40" s="29">
        <f t="shared" si="32"/>
        <v>12913</v>
      </c>
      <c r="BM40" s="86">
        <f t="shared" si="19"/>
        <v>12913</v>
      </c>
      <c r="BN40" s="86">
        <f t="shared" si="20"/>
        <v>0</v>
      </c>
    </row>
    <row r="41" spans="1:66" ht="15" x14ac:dyDescent="0.2">
      <c r="A41" s="27" t="s">
        <v>110</v>
      </c>
      <c r="B41" s="28">
        <v>16</v>
      </c>
      <c r="C41" s="14">
        <v>17</v>
      </c>
      <c r="D41" s="14">
        <v>2</v>
      </c>
      <c r="E41" s="14"/>
      <c r="F41" s="161">
        <f t="shared" si="3"/>
        <v>35</v>
      </c>
      <c r="G41" s="28">
        <v>582</v>
      </c>
      <c r="H41" s="14">
        <v>216</v>
      </c>
      <c r="I41" s="14">
        <v>304</v>
      </c>
      <c r="J41" s="14"/>
      <c r="K41" s="94">
        <f t="shared" si="4"/>
        <v>1102</v>
      </c>
      <c r="L41" s="13">
        <f t="shared" si="29"/>
        <v>566</v>
      </c>
      <c r="M41" s="14">
        <f t="shared" si="29"/>
        <v>199</v>
      </c>
      <c r="N41" s="14">
        <f t="shared" si="29"/>
        <v>302</v>
      </c>
      <c r="O41" s="14">
        <f t="shared" si="29"/>
        <v>0</v>
      </c>
      <c r="P41" s="94">
        <f t="shared" si="0"/>
        <v>1067</v>
      </c>
      <c r="Q41" s="223">
        <v>3891</v>
      </c>
      <c r="R41" s="223">
        <v>2279</v>
      </c>
      <c r="S41" s="222">
        <v>318</v>
      </c>
      <c r="T41" s="222"/>
      <c r="U41" s="94">
        <f t="shared" si="6"/>
        <v>6488</v>
      </c>
      <c r="V41" s="13">
        <v>24</v>
      </c>
      <c r="W41" s="14">
        <v>36</v>
      </c>
      <c r="X41" s="14">
        <v>1</v>
      </c>
      <c r="Y41" s="14"/>
      <c r="Z41" s="94">
        <f t="shared" si="1"/>
        <v>61</v>
      </c>
      <c r="AA41" s="223">
        <v>3617</v>
      </c>
      <c r="AB41" s="223">
        <v>2317</v>
      </c>
      <c r="AC41" s="222">
        <v>333</v>
      </c>
      <c r="AD41" s="222"/>
      <c r="AE41" s="94">
        <f t="shared" si="26"/>
        <v>6267</v>
      </c>
      <c r="AF41" s="13">
        <f t="shared" si="30"/>
        <v>3593</v>
      </c>
      <c r="AG41" s="14">
        <f t="shared" si="30"/>
        <v>2281</v>
      </c>
      <c r="AH41" s="14">
        <f t="shared" si="30"/>
        <v>332</v>
      </c>
      <c r="AI41" s="14">
        <f t="shared" si="30"/>
        <v>0</v>
      </c>
      <c r="AJ41" s="29">
        <f t="shared" si="9"/>
        <v>6206</v>
      </c>
      <c r="AK41" s="108"/>
      <c r="AL41" s="14">
        <f t="shared" si="38"/>
        <v>8090</v>
      </c>
      <c r="AM41" s="14">
        <f t="shared" si="38"/>
        <v>4812</v>
      </c>
      <c r="AN41" s="14">
        <f t="shared" si="38"/>
        <v>955</v>
      </c>
      <c r="AO41" s="14">
        <f t="shared" si="38"/>
        <v>0</v>
      </c>
      <c r="AP41" s="14">
        <f t="shared" si="38"/>
        <v>13857</v>
      </c>
      <c r="AQ41" s="3">
        <f t="shared" si="15"/>
        <v>13857</v>
      </c>
      <c r="AR41" s="2"/>
      <c r="AS41" s="2"/>
      <c r="AT41" s="2"/>
      <c r="AU41" s="2"/>
      <c r="AV41" s="2"/>
      <c r="AW41" s="2"/>
      <c r="AX41" s="2"/>
      <c r="AY41" s="2"/>
      <c r="AZ41" s="30" t="str">
        <f t="shared" si="2"/>
        <v xml:space="preserve">   Music, Theatre and Dance</v>
      </c>
      <c r="BA41" s="14">
        <f t="shared" si="31"/>
        <v>8090</v>
      </c>
      <c r="BB41" s="14">
        <f t="shared" si="31"/>
        <v>4812</v>
      </c>
      <c r="BC41" s="14">
        <f t="shared" si="31"/>
        <v>955</v>
      </c>
      <c r="BD41" s="14">
        <f t="shared" si="31"/>
        <v>0</v>
      </c>
      <c r="BE41" s="29">
        <f t="shared" si="31"/>
        <v>13857</v>
      </c>
      <c r="BF41" s="23"/>
      <c r="BG41" s="30" t="str">
        <f t="shared" si="17"/>
        <v xml:space="preserve">   Music, Theatre and Dance</v>
      </c>
      <c r="BH41" s="14">
        <f t="shared" si="32"/>
        <v>7508</v>
      </c>
      <c r="BI41" s="14">
        <f t="shared" si="32"/>
        <v>4596</v>
      </c>
      <c r="BJ41" s="14">
        <f t="shared" si="32"/>
        <v>651</v>
      </c>
      <c r="BK41" s="14">
        <f t="shared" si="32"/>
        <v>0</v>
      </c>
      <c r="BL41" s="29">
        <f t="shared" si="32"/>
        <v>12755</v>
      </c>
      <c r="BM41" s="86">
        <f t="shared" si="19"/>
        <v>12755</v>
      </c>
      <c r="BN41" s="86">
        <f t="shared" si="20"/>
        <v>0</v>
      </c>
    </row>
    <row r="42" spans="1:66" ht="15" x14ac:dyDescent="0.2">
      <c r="A42" s="27" t="s">
        <v>49</v>
      </c>
      <c r="B42" s="28">
        <v>3</v>
      </c>
      <c r="C42" s="14"/>
      <c r="D42" s="14"/>
      <c r="E42" s="14"/>
      <c r="F42" s="161">
        <f t="shared" si="3"/>
        <v>3</v>
      </c>
      <c r="G42" s="28">
        <v>132</v>
      </c>
      <c r="H42" s="14"/>
      <c r="I42" s="14"/>
      <c r="J42" s="14"/>
      <c r="K42" s="94">
        <f t="shared" si="4"/>
        <v>132</v>
      </c>
      <c r="L42" s="13">
        <f t="shared" si="29"/>
        <v>129</v>
      </c>
      <c r="M42" s="14">
        <f t="shared" si="29"/>
        <v>0</v>
      </c>
      <c r="N42" s="14">
        <f t="shared" si="29"/>
        <v>0</v>
      </c>
      <c r="O42" s="14">
        <f t="shared" si="29"/>
        <v>0</v>
      </c>
      <c r="P42" s="94">
        <f t="shared" si="0"/>
        <v>129</v>
      </c>
      <c r="Q42" s="223">
        <v>2397</v>
      </c>
      <c r="R42" s="222">
        <v>408</v>
      </c>
      <c r="S42" s="222"/>
      <c r="T42" s="222"/>
      <c r="U42" s="94">
        <f t="shared" si="6"/>
        <v>2805</v>
      </c>
      <c r="V42" s="13">
        <v>45</v>
      </c>
      <c r="W42" s="14"/>
      <c r="X42" s="14"/>
      <c r="Y42" s="14"/>
      <c r="Z42" s="94">
        <f t="shared" si="1"/>
        <v>45</v>
      </c>
      <c r="AA42" s="223">
        <v>1878</v>
      </c>
      <c r="AB42" s="222">
        <v>852</v>
      </c>
      <c r="AC42" s="222"/>
      <c r="AD42" s="222"/>
      <c r="AE42" s="94">
        <f t="shared" si="26"/>
        <v>2730</v>
      </c>
      <c r="AF42" s="13">
        <f t="shared" si="30"/>
        <v>1833</v>
      </c>
      <c r="AG42" s="14">
        <f t="shared" si="30"/>
        <v>852</v>
      </c>
      <c r="AH42" s="14">
        <f t="shared" si="30"/>
        <v>0</v>
      </c>
      <c r="AI42" s="14">
        <f t="shared" si="30"/>
        <v>0</v>
      </c>
      <c r="AJ42" s="29">
        <f t="shared" si="9"/>
        <v>2685</v>
      </c>
      <c r="AK42" s="108"/>
      <c r="AL42" s="14">
        <f t="shared" si="38"/>
        <v>4407</v>
      </c>
      <c r="AM42" s="14">
        <f t="shared" si="38"/>
        <v>1260</v>
      </c>
      <c r="AN42" s="14">
        <f t="shared" si="38"/>
        <v>0</v>
      </c>
      <c r="AO42" s="14">
        <f t="shared" si="38"/>
        <v>0</v>
      </c>
      <c r="AP42" s="14">
        <f t="shared" si="38"/>
        <v>5667</v>
      </c>
      <c r="AQ42" s="3">
        <f t="shared" si="15"/>
        <v>5667</v>
      </c>
      <c r="AR42" s="2"/>
      <c r="AS42" s="2"/>
      <c r="AT42" s="2"/>
      <c r="AU42" s="2"/>
      <c r="AV42" s="2"/>
      <c r="AW42" s="2"/>
      <c r="AX42" s="2"/>
      <c r="AY42" s="2"/>
      <c r="AZ42" s="30" t="str">
        <f t="shared" si="2"/>
        <v xml:space="preserve">   Philosophy</v>
      </c>
      <c r="BA42" s="14">
        <f t="shared" si="31"/>
        <v>4407</v>
      </c>
      <c r="BB42" s="14">
        <f t="shared" si="31"/>
        <v>1260</v>
      </c>
      <c r="BC42" s="14">
        <f t="shared" si="31"/>
        <v>0</v>
      </c>
      <c r="BD42" s="14">
        <f t="shared" si="31"/>
        <v>0</v>
      </c>
      <c r="BE42" s="29">
        <f t="shared" si="31"/>
        <v>5667</v>
      </c>
      <c r="BF42" s="23"/>
      <c r="BG42" s="30" t="str">
        <f t="shared" si="17"/>
        <v xml:space="preserve">   Philosophy</v>
      </c>
      <c r="BH42" s="14">
        <f t="shared" si="32"/>
        <v>4275</v>
      </c>
      <c r="BI42" s="14">
        <f t="shared" si="32"/>
        <v>1260</v>
      </c>
      <c r="BJ42" s="14">
        <f t="shared" si="32"/>
        <v>0</v>
      </c>
      <c r="BK42" s="14">
        <f t="shared" si="32"/>
        <v>0</v>
      </c>
      <c r="BL42" s="29">
        <f t="shared" si="32"/>
        <v>5535</v>
      </c>
      <c r="BM42" s="86">
        <f t="shared" si="19"/>
        <v>5535</v>
      </c>
      <c r="BN42" s="86">
        <f t="shared" si="20"/>
        <v>0</v>
      </c>
    </row>
    <row r="43" spans="1:66" ht="15" x14ac:dyDescent="0.2">
      <c r="A43" s="27" t="s">
        <v>50</v>
      </c>
      <c r="B43" s="28">
        <v>4</v>
      </c>
      <c r="C43" s="14">
        <v>7</v>
      </c>
      <c r="D43" s="14">
        <v>6</v>
      </c>
      <c r="E43" s="14">
        <v>2</v>
      </c>
      <c r="F43" s="161">
        <f t="shared" si="3"/>
        <v>19</v>
      </c>
      <c r="G43" s="28">
        <v>363</v>
      </c>
      <c r="H43" s="14">
        <v>7</v>
      </c>
      <c r="I43" s="14">
        <v>12</v>
      </c>
      <c r="J43" s="14">
        <v>126</v>
      </c>
      <c r="K43" s="94">
        <f t="shared" si="4"/>
        <v>508</v>
      </c>
      <c r="L43" s="13">
        <f t="shared" ref="L43:O47" si="39">(G43-B43)</f>
        <v>359</v>
      </c>
      <c r="M43" s="14">
        <f t="shared" si="39"/>
        <v>0</v>
      </c>
      <c r="N43" s="14">
        <f t="shared" si="39"/>
        <v>6</v>
      </c>
      <c r="O43" s="14">
        <f t="shared" si="39"/>
        <v>124</v>
      </c>
      <c r="P43" s="94">
        <f t="shared" si="0"/>
        <v>489</v>
      </c>
      <c r="Q43" s="223">
        <v>6364</v>
      </c>
      <c r="R43" s="222">
        <v>355</v>
      </c>
      <c r="S43" s="222">
        <v>218</v>
      </c>
      <c r="T43" s="222">
        <v>266</v>
      </c>
      <c r="U43" s="94">
        <f t="shared" si="6"/>
        <v>7203</v>
      </c>
      <c r="V43" s="13">
        <v>5</v>
      </c>
      <c r="W43" s="14"/>
      <c r="X43" s="14"/>
      <c r="Y43" s="14"/>
      <c r="Z43" s="94">
        <f t="shared" si="1"/>
        <v>5</v>
      </c>
      <c r="AA43" s="223">
        <v>7432</v>
      </c>
      <c r="AB43" s="222">
        <v>399</v>
      </c>
      <c r="AC43" s="222">
        <v>145</v>
      </c>
      <c r="AD43" s="222">
        <v>260</v>
      </c>
      <c r="AE43" s="94">
        <f t="shared" si="26"/>
        <v>8236</v>
      </c>
      <c r="AF43" s="13">
        <f t="shared" si="30"/>
        <v>7427</v>
      </c>
      <c r="AG43" s="14">
        <f t="shared" si="30"/>
        <v>399</v>
      </c>
      <c r="AH43" s="14">
        <f t="shared" si="30"/>
        <v>145</v>
      </c>
      <c r="AI43" s="14">
        <f t="shared" si="30"/>
        <v>260</v>
      </c>
      <c r="AJ43" s="29">
        <f t="shared" si="9"/>
        <v>8231</v>
      </c>
      <c r="AK43" s="108"/>
      <c r="AL43" s="14">
        <f t="shared" si="38"/>
        <v>14159</v>
      </c>
      <c r="AM43" s="14">
        <f t="shared" si="38"/>
        <v>761</v>
      </c>
      <c r="AN43" s="14">
        <f t="shared" si="38"/>
        <v>375</v>
      </c>
      <c r="AO43" s="14">
        <f t="shared" si="38"/>
        <v>652</v>
      </c>
      <c r="AP43" s="14">
        <f t="shared" si="38"/>
        <v>15947</v>
      </c>
      <c r="AQ43" s="3">
        <f t="shared" si="15"/>
        <v>15947</v>
      </c>
      <c r="AR43" s="2"/>
      <c r="AS43" s="2"/>
      <c r="AT43" s="2"/>
      <c r="AU43" s="2"/>
      <c r="AV43" s="2"/>
      <c r="AW43" s="2"/>
      <c r="AX43" s="2"/>
      <c r="AY43" s="2"/>
      <c r="AZ43" s="30" t="str">
        <f t="shared" si="2"/>
        <v xml:space="preserve">   Physics</v>
      </c>
      <c r="BA43" s="14">
        <f t="shared" si="31"/>
        <v>14159</v>
      </c>
      <c r="BB43" s="14">
        <f t="shared" si="31"/>
        <v>761</v>
      </c>
      <c r="BC43" s="14">
        <f t="shared" si="31"/>
        <v>375</v>
      </c>
      <c r="BD43" s="14">
        <f t="shared" si="31"/>
        <v>652</v>
      </c>
      <c r="BE43" s="29">
        <f t="shared" si="31"/>
        <v>15947</v>
      </c>
      <c r="BF43" s="23"/>
      <c r="BG43" s="30" t="str">
        <f t="shared" si="17"/>
        <v xml:space="preserve">   Physics</v>
      </c>
      <c r="BH43" s="14">
        <f t="shared" si="32"/>
        <v>13796</v>
      </c>
      <c r="BI43" s="14">
        <f t="shared" si="32"/>
        <v>754</v>
      </c>
      <c r="BJ43" s="14">
        <f t="shared" si="32"/>
        <v>363</v>
      </c>
      <c r="BK43" s="14">
        <f t="shared" si="32"/>
        <v>526</v>
      </c>
      <c r="BL43" s="29">
        <f t="shared" si="32"/>
        <v>15439</v>
      </c>
      <c r="BM43" s="86">
        <f t="shared" si="19"/>
        <v>15439</v>
      </c>
      <c r="BN43" s="86">
        <f t="shared" si="20"/>
        <v>0</v>
      </c>
    </row>
    <row r="44" spans="1:66" ht="15" x14ac:dyDescent="0.2">
      <c r="A44" s="27" t="s">
        <v>51</v>
      </c>
      <c r="B44" s="28"/>
      <c r="C44" s="14"/>
      <c r="D44" s="14">
        <v>3</v>
      </c>
      <c r="E44" s="14">
        <v>1</v>
      </c>
      <c r="F44" s="161">
        <f t="shared" si="3"/>
        <v>4</v>
      </c>
      <c r="G44" s="28">
        <v>114</v>
      </c>
      <c r="H44" s="14">
        <v>195</v>
      </c>
      <c r="I44" s="14">
        <v>76</v>
      </c>
      <c r="J44" s="14">
        <v>5</v>
      </c>
      <c r="K44" s="94">
        <f t="shared" si="4"/>
        <v>390</v>
      </c>
      <c r="L44" s="13">
        <f t="shared" si="39"/>
        <v>114</v>
      </c>
      <c r="M44" s="14">
        <f t="shared" si="39"/>
        <v>195</v>
      </c>
      <c r="N44" s="14">
        <f t="shared" si="39"/>
        <v>73</v>
      </c>
      <c r="O44" s="14">
        <f t="shared" si="39"/>
        <v>4</v>
      </c>
      <c r="P44" s="94">
        <f t="shared" si="0"/>
        <v>386</v>
      </c>
      <c r="Q44" s="222">
        <v>1233</v>
      </c>
      <c r="R44" s="223">
        <v>1448</v>
      </c>
      <c r="S44" s="222">
        <v>313</v>
      </c>
      <c r="T44" s="222">
        <v>20</v>
      </c>
      <c r="U44" s="94">
        <f t="shared" si="6"/>
        <v>3014</v>
      </c>
      <c r="V44" s="13"/>
      <c r="W44" s="14">
        <v>39</v>
      </c>
      <c r="X44" s="14"/>
      <c r="Y44" s="14"/>
      <c r="Z44" s="94">
        <f t="shared" si="1"/>
        <v>39</v>
      </c>
      <c r="AA44" s="222">
        <v>1551</v>
      </c>
      <c r="AB44" s="223">
        <v>1617</v>
      </c>
      <c r="AC44" s="222">
        <v>273</v>
      </c>
      <c r="AD44" s="222">
        <v>28</v>
      </c>
      <c r="AE44" s="94">
        <f t="shared" si="26"/>
        <v>3469</v>
      </c>
      <c r="AF44" s="13">
        <f t="shared" si="30"/>
        <v>1551</v>
      </c>
      <c r="AG44" s="14">
        <f t="shared" si="30"/>
        <v>1578</v>
      </c>
      <c r="AH44" s="14">
        <f t="shared" si="30"/>
        <v>273</v>
      </c>
      <c r="AI44" s="14">
        <f t="shared" si="30"/>
        <v>28</v>
      </c>
      <c r="AJ44" s="29">
        <f t="shared" si="9"/>
        <v>3430</v>
      </c>
      <c r="AK44" s="108"/>
      <c r="AL44" s="14">
        <f t="shared" si="38"/>
        <v>2898</v>
      </c>
      <c r="AM44" s="14">
        <f t="shared" si="38"/>
        <v>3260</v>
      </c>
      <c r="AN44" s="14">
        <f t="shared" si="38"/>
        <v>662</v>
      </c>
      <c r="AO44" s="14">
        <f t="shared" si="38"/>
        <v>53</v>
      </c>
      <c r="AP44" s="14">
        <f t="shared" si="38"/>
        <v>6873</v>
      </c>
      <c r="AQ44" s="3">
        <f t="shared" si="15"/>
        <v>6873</v>
      </c>
      <c r="AR44" s="2"/>
      <c r="AS44" s="2"/>
      <c r="AT44" s="2"/>
      <c r="AU44" s="2"/>
      <c r="AV44" s="2"/>
      <c r="AW44" s="2"/>
      <c r="AX44" s="2"/>
      <c r="AY44" s="2"/>
      <c r="AZ44" s="30" t="str">
        <f t="shared" si="2"/>
        <v xml:space="preserve">   Political Science</v>
      </c>
      <c r="BA44" s="14">
        <f t="shared" si="31"/>
        <v>2898</v>
      </c>
      <c r="BB44" s="14">
        <f t="shared" si="31"/>
        <v>3260</v>
      </c>
      <c r="BC44" s="14">
        <f t="shared" si="31"/>
        <v>662</v>
      </c>
      <c r="BD44" s="14">
        <f t="shared" si="31"/>
        <v>53</v>
      </c>
      <c r="BE44" s="29">
        <f t="shared" si="31"/>
        <v>6873</v>
      </c>
      <c r="BF44" s="23"/>
      <c r="BG44" s="30" t="str">
        <f t="shared" si="17"/>
        <v xml:space="preserve">   Political Science</v>
      </c>
      <c r="BH44" s="14">
        <f t="shared" si="32"/>
        <v>2784</v>
      </c>
      <c r="BI44" s="14">
        <f t="shared" si="32"/>
        <v>3065</v>
      </c>
      <c r="BJ44" s="14">
        <f t="shared" si="32"/>
        <v>586</v>
      </c>
      <c r="BK44" s="14">
        <f t="shared" si="32"/>
        <v>48</v>
      </c>
      <c r="BL44" s="29">
        <f t="shared" si="32"/>
        <v>6483</v>
      </c>
      <c r="BM44" s="86">
        <f t="shared" si="19"/>
        <v>6483</v>
      </c>
      <c r="BN44" s="86">
        <f t="shared" si="20"/>
        <v>0</v>
      </c>
    </row>
    <row r="45" spans="1:66" ht="15" x14ac:dyDescent="0.2">
      <c r="A45" s="27" t="s">
        <v>111</v>
      </c>
      <c r="B45" s="28">
        <v>21</v>
      </c>
      <c r="C45" s="14">
        <v>39</v>
      </c>
      <c r="D45" s="14">
        <v>1</v>
      </c>
      <c r="E45" s="14">
        <v>1</v>
      </c>
      <c r="F45" s="161">
        <f t="shared" si="3"/>
        <v>62</v>
      </c>
      <c r="G45" s="28">
        <v>111</v>
      </c>
      <c r="H45" s="14">
        <v>316</v>
      </c>
      <c r="I45" s="14">
        <v>192</v>
      </c>
      <c r="J45" s="14">
        <v>44</v>
      </c>
      <c r="K45" s="94">
        <f t="shared" si="4"/>
        <v>663</v>
      </c>
      <c r="L45" s="13">
        <f t="shared" si="39"/>
        <v>90</v>
      </c>
      <c r="M45" s="14">
        <f t="shared" si="39"/>
        <v>277</v>
      </c>
      <c r="N45" s="14">
        <f t="shared" si="39"/>
        <v>191</v>
      </c>
      <c r="O45" s="14">
        <f t="shared" si="39"/>
        <v>43</v>
      </c>
      <c r="P45" s="94">
        <f t="shared" si="0"/>
        <v>601</v>
      </c>
      <c r="Q45" s="223">
        <v>3278</v>
      </c>
      <c r="R45" s="223">
        <v>1960</v>
      </c>
      <c r="S45" s="222">
        <v>358</v>
      </c>
      <c r="T45" s="222">
        <v>175</v>
      </c>
      <c r="U45" s="94">
        <f t="shared" si="6"/>
        <v>5771</v>
      </c>
      <c r="V45" s="13">
        <v>13</v>
      </c>
      <c r="W45" s="14">
        <v>29</v>
      </c>
      <c r="X45" s="14">
        <v>5</v>
      </c>
      <c r="Y45" s="14">
        <v>1</v>
      </c>
      <c r="Z45" s="94">
        <f t="shared" si="1"/>
        <v>48</v>
      </c>
      <c r="AA45" s="223">
        <v>2065</v>
      </c>
      <c r="AB45" s="223">
        <v>2636</v>
      </c>
      <c r="AC45" s="222">
        <v>279</v>
      </c>
      <c r="AD45" s="222">
        <v>137</v>
      </c>
      <c r="AE45" s="94">
        <f t="shared" si="26"/>
        <v>5117</v>
      </c>
      <c r="AF45" s="13">
        <f t="shared" si="30"/>
        <v>2052</v>
      </c>
      <c r="AG45" s="14">
        <f t="shared" si="30"/>
        <v>2607</v>
      </c>
      <c r="AH45" s="14">
        <f t="shared" si="30"/>
        <v>274</v>
      </c>
      <c r="AI45" s="14">
        <f t="shared" si="30"/>
        <v>136</v>
      </c>
      <c r="AJ45" s="29">
        <f t="shared" si="9"/>
        <v>5069</v>
      </c>
      <c r="AK45" s="108"/>
      <c r="AL45" s="14">
        <f t="shared" si="38"/>
        <v>5454</v>
      </c>
      <c r="AM45" s="14">
        <f t="shared" si="38"/>
        <v>4912</v>
      </c>
      <c r="AN45" s="14">
        <f t="shared" si="38"/>
        <v>829</v>
      </c>
      <c r="AO45" s="14">
        <f t="shared" si="38"/>
        <v>356</v>
      </c>
      <c r="AP45" s="14">
        <f t="shared" si="38"/>
        <v>11551</v>
      </c>
      <c r="AQ45" s="3">
        <f t="shared" si="15"/>
        <v>11551</v>
      </c>
      <c r="AR45" s="2"/>
      <c r="AS45" s="2"/>
      <c r="AT45" s="2"/>
      <c r="AU45" s="2"/>
      <c r="AV45" s="2"/>
      <c r="AW45" s="2"/>
      <c r="AX45" s="2"/>
      <c r="AY45" s="2"/>
      <c r="AZ45" s="30" t="str">
        <f t="shared" si="2"/>
        <v xml:space="preserve">   Psychological Sciences</v>
      </c>
      <c r="BA45" s="14">
        <f t="shared" si="31"/>
        <v>5454</v>
      </c>
      <c r="BB45" s="14">
        <f t="shared" si="31"/>
        <v>4912</v>
      </c>
      <c r="BC45" s="14">
        <f t="shared" si="31"/>
        <v>829</v>
      </c>
      <c r="BD45" s="14">
        <f t="shared" si="31"/>
        <v>356</v>
      </c>
      <c r="BE45" s="29">
        <f t="shared" si="31"/>
        <v>11551</v>
      </c>
      <c r="BF45" s="23"/>
      <c r="BG45" s="30" t="str">
        <f t="shared" si="17"/>
        <v xml:space="preserve">   Psychological Sciences</v>
      </c>
      <c r="BH45" s="14">
        <f t="shared" si="32"/>
        <v>5343</v>
      </c>
      <c r="BI45" s="14">
        <f t="shared" si="32"/>
        <v>4596</v>
      </c>
      <c r="BJ45" s="14">
        <f t="shared" si="32"/>
        <v>637</v>
      </c>
      <c r="BK45" s="14">
        <f t="shared" si="32"/>
        <v>312</v>
      </c>
      <c r="BL45" s="29">
        <f t="shared" si="32"/>
        <v>10888</v>
      </c>
      <c r="BM45" s="86">
        <f t="shared" si="19"/>
        <v>10888</v>
      </c>
      <c r="BN45" s="86">
        <f t="shared" si="20"/>
        <v>0</v>
      </c>
    </row>
    <row r="46" spans="1:66" ht="15" x14ac:dyDescent="0.2">
      <c r="A46" s="27" t="s">
        <v>93</v>
      </c>
      <c r="B46" s="28">
        <v>25</v>
      </c>
      <c r="C46" s="14">
        <v>117</v>
      </c>
      <c r="D46" s="14">
        <v>7</v>
      </c>
      <c r="E46" s="14"/>
      <c r="F46" s="161">
        <f t="shared" si="3"/>
        <v>149</v>
      </c>
      <c r="G46" s="28">
        <v>250</v>
      </c>
      <c r="H46" s="14">
        <v>744</v>
      </c>
      <c r="I46" s="14">
        <v>11</v>
      </c>
      <c r="J46" s="14">
        <v>28</v>
      </c>
      <c r="K46" s="94">
        <f t="shared" si="4"/>
        <v>1033</v>
      </c>
      <c r="L46" s="13">
        <f t="shared" si="39"/>
        <v>225</v>
      </c>
      <c r="M46" s="14">
        <f t="shared" si="39"/>
        <v>627</v>
      </c>
      <c r="N46" s="14">
        <f t="shared" si="39"/>
        <v>4</v>
      </c>
      <c r="O46" s="14">
        <f t="shared" si="39"/>
        <v>28</v>
      </c>
      <c r="P46" s="94">
        <f t="shared" si="0"/>
        <v>884</v>
      </c>
      <c r="Q46" s="170">
        <v>6264</v>
      </c>
      <c r="R46" s="156">
        <v>4706</v>
      </c>
      <c r="S46" s="138">
        <v>111</v>
      </c>
      <c r="T46" s="138">
        <v>105</v>
      </c>
      <c r="U46" s="94">
        <f t="shared" si="6"/>
        <v>11186</v>
      </c>
      <c r="V46" s="13">
        <v>15</v>
      </c>
      <c r="W46" s="14">
        <v>63</v>
      </c>
      <c r="X46" s="14">
        <v>4</v>
      </c>
      <c r="Y46" s="14">
        <v>3</v>
      </c>
      <c r="Z46" s="94">
        <f t="shared" si="1"/>
        <v>85</v>
      </c>
      <c r="AA46" s="170">
        <v>4420</v>
      </c>
      <c r="AB46" s="156">
        <v>5098</v>
      </c>
      <c r="AC46" s="138">
        <v>181</v>
      </c>
      <c r="AD46" s="138">
        <v>97</v>
      </c>
      <c r="AE46" s="94">
        <f t="shared" si="26"/>
        <v>9796</v>
      </c>
      <c r="AF46" s="13">
        <f t="shared" si="30"/>
        <v>4405</v>
      </c>
      <c r="AG46" s="14">
        <f t="shared" si="30"/>
        <v>5035</v>
      </c>
      <c r="AH46" s="14">
        <f t="shared" si="30"/>
        <v>177</v>
      </c>
      <c r="AI46" s="14">
        <f t="shared" si="30"/>
        <v>94</v>
      </c>
      <c r="AJ46" s="29">
        <f t="shared" si="9"/>
        <v>9711</v>
      </c>
      <c r="AK46" s="108"/>
      <c r="AL46" s="14">
        <f t="shared" si="38"/>
        <v>10934</v>
      </c>
      <c r="AM46" s="14">
        <f t="shared" si="38"/>
        <v>10548</v>
      </c>
      <c r="AN46" s="14">
        <f t="shared" si="38"/>
        <v>303</v>
      </c>
      <c r="AO46" s="14">
        <f t="shared" si="38"/>
        <v>230</v>
      </c>
      <c r="AP46" s="14">
        <f t="shared" si="38"/>
        <v>22015</v>
      </c>
      <c r="AQ46" s="3">
        <f t="shared" si="15"/>
        <v>22015</v>
      </c>
      <c r="AR46" s="2"/>
      <c r="AS46" s="2"/>
      <c r="AT46" s="2"/>
      <c r="AU46" s="2"/>
      <c r="AV46" s="2"/>
      <c r="AW46" s="2"/>
      <c r="AX46" s="2"/>
      <c r="AY46" s="2"/>
      <c r="AZ46" s="30" t="str">
        <f t="shared" si="2"/>
        <v xml:space="preserve">   Sociology, Anthropology, Social Work</v>
      </c>
      <c r="BA46" s="14">
        <f t="shared" si="31"/>
        <v>10934</v>
      </c>
      <c r="BB46" s="14">
        <f t="shared" si="31"/>
        <v>10548</v>
      </c>
      <c r="BC46" s="14">
        <f t="shared" si="31"/>
        <v>303</v>
      </c>
      <c r="BD46" s="14">
        <f t="shared" si="31"/>
        <v>230</v>
      </c>
      <c r="BE46" s="29">
        <f t="shared" si="31"/>
        <v>22015</v>
      </c>
      <c r="BF46" s="22"/>
      <c r="BG46" s="30" t="str">
        <f t="shared" si="17"/>
        <v xml:space="preserve">   Sociology, Anthropology, Social Work</v>
      </c>
      <c r="BH46" s="14">
        <f t="shared" si="32"/>
        <v>10684</v>
      </c>
      <c r="BI46" s="14">
        <f t="shared" si="32"/>
        <v>9804</v>
      </c>
      <c r="BJ46" s="14">
        <f t="shared" si="32"/>
        <v>292</v>
      </c>
      <c r="BK46" s="14">
        <f t="shared" si="32"/>
        <v>202</v>
      </c>
      <c r="BL46" s="29">
        <f t="shared" si="32"/>
        <v>20982</v>
      </c>
      <c r="BM46" s="86">
        <f t="shared" si="19"/>
        <v>20982</v>
      </c>
      <c r="BN46" s="86">
        <f t="shared" si="20"/>
        <v>0</v>
      </c>
    </row>
    <row r="47" spans="1:66" ht="15" x14ac:dyDescent="0.2">
      <c r="A47" s="27" t="s">
        <v>52</v>
      </c>
      <c r="B47" s="28"/>
      <c r="C47" s="14">
        <v>6</v>
      </c>
      <c r="D47" s="14">
        <v>1</v>
      </c>
      <c r="E47" s="14"/>
      <c r="F47" s="161">
        <f t="shared" si="3"/>
        <v>7</v>
      </c>
      <c r="G47" s="28">
        <v>12</v>
      </c>
      <c r="H47" s="14">
        <v>441</v>
      </c>
      <c r="I47" s="14">
        <v>369</v>
      </c>
      <c r="J47" s="14">
        <v>3</v>
      </c>
      <c r="K47" s="94">
        <f t="shared" si="4"/>
        <v>825</v>
      </c>
      <c r="L47" s="13">
        <f t="shared" si="39"/>
        <v>12</v>
      </c>
      <c r="M47" s="14">
        <f t="shared" si="39"/>
        <v>435</v>
      </c>
      <c r="N47" s="14">
        <f t="shared" si="39"/>
        <v>368</v>
      </c>
      <c r="O47" s="14">
        <f t="shared" si="39"/>
        <v>3</v>
      </c>
      <c r="P47" s="94">
        <f t="shared" ref="P47:P88" si="40">SUM(L47:O47)</f>
        <v>818</v>
      </c>
      <c r="Q47" s="170">
        <v>177</v>
      </c>
      <c r="R47" s="157">
        <v>5030</v>
      </c>
      <c r="S47" s="156">
        <v>1174</v>
      </c>
      <c r="T47" s="156">
        <v>175</v>
      </c>
      <c r="U47" s="94">
        <f t="shared" si="6"/>
        <v>6556</v>
      </c>
      <c r="V47" s="13"/>
      <c r="W47" s="14"/>
      <c r="X47" s="14">
        <v>22</v>
      </c>
      <c r="Y47" s="14">
        <v>4</v>
      </c>
      <c r="Z47" s="94">
        <f t="shared" si="1"/>
        <v>26</v>
      </c>
      <c r="AA47" s="170">
        <v>222</v>
      </c>
      <c r="AB47" s="157">
        <v>5477</v>
      </c>
      <c r="AC47" s="156">
        <v>1206</v>
      </c>
      <c r="AD47" s="156">
        <v>197</v>
      </c>
      <c r="AE47" s="94">
        <f t="shared" si="26"/>
        <v>7102</v>
      </c>
      <c r="AF47" s="13">
        <f>(AA47-V47)</f>
        <v>222</v>
      </c>
      <c r="AG47" s="14">
        <f>(AB47-W47)</f>
        <v>5477</v>
      </c>
      <c r="AH47" s="14">
        <f>(AC47-X47)</f>
        <v>1184</v>
      </c>
      <c r="AI47" s="14">
        <f>(AD47-Y47)</f>
        <v>193</v>
      </c>
      <c r="AJ47" s="29">
        <f t="shared" si="9"/>
        <v>7076</v>
      </c>
      <c r="AK47" s="108"/>
      <c r="AL47" s="14">
        <f t="shared" si="38"/>
        <v>411</v>
      </c>
      <c r="AM47" s="14">
        <f t="shared" si="38"/>
        <v>10948</v>
      </c>
      <c r="AN47" s="14">
        <f t="shared" si="38"/>
        <v>2749</v>
      </c>
      <c r="AO47" s="14">
        <f t="shared" si="38"/>
        <v>375</v>
      </c>
      <c r="AP47" s="14">
        <f t="shared" si="38"/>
        <v>14483</v>
      </c>
      <c r="AQ47" s="3">
        <f>SUM(AL47:AO47)</f>
        <v>14483</v>
      </c>
      <c r="AR47" s="2"/>
      <c r="AS47" s="2"/>
      <c r="AT47" s="2"/>
      <c r="AU47" s="2"/>
      <c r="AV47" s="2"/>
      <c r="AW47" s="2"/>
      <c r="AX47" s="2"/>
      <c r="AY47" s="2"/>
      <c r="AZ47" s="30" t="str">
        <f t="shared" si="2"/>
        <v xml:space="preserve">   Statistics</v>
      </c>
      <c r="BA47" s="14">
        <f t="shared" si="31"/>
        <v>411</v>
      </c>
      <c r="BB47" s="14">
        <f t="shared" si="31"/>
        <v>10948</v>
      </c>
      <c r="BC47" s="14">
        <f t="shared" si="31"/>
        <v>2749</v>
      </c>
      <c r="BD47" s="14">
        <f t="shared" si="31"/>
        <v>375</v>
      </c>
      <c r="BE47" s="29">
        <f t="shared" si="31"/>
        <v>14483</v>
      </c>
      <c r="BF47" s="23"/>
      <c r="BG47" s="30" t="str">
        <f t="shared" si="17"/>
        <v xml:space="preserve">   Statistics</v>
      </c>
      <c r="BH47" s="14">
        <f>(BA47-G47)</f>
        <v>399</v>
      </c>
      <c r="BI47" s="14">
        <f>(BB47-H47)</f>
        <v>10507</v>
      </c>
      <c r="BJ47" s="14">
        <f>(BC47-I47)</f>
        <v>2380</v>
      </c>
      <c r="BK47" s="14">
        <f>(BD47-J47)</f>
        <v>372</v>
      </c>
      <c r="BL47" s="29">
        <f>(BE47-K47)</f>
        <v>13658</v>
      </c>
      <c r="BM47" s="86">
        <f>SUM(BH47:BI47,BJ47:BK47)</f>
        <v>13658</v>
      </c>
      <c r="BN47" s="86">
        <f>BM47-BL47</f>
        <v>0</v>
      </c>
    </row>
    <row r="48" spans="1:66" ht="16.5" thickBot="1" x14ac:dyDescent="0.3">
      <c r="A48" s="115" t="s">
        <v>29</v>
      </c>
      <c r="B48" s="16">
        <f>SUM(B25:B47)</f>
        <v>356</v>
      </c>
      <c r="C48" s="16">
        <f>SUM(C25:C47)</f>
        <v>344</v>
      </c>
      <c r="D48" s="16">
        <f>SUM(D25:D47)</f>
        <v>63</v>
      </c>
      <c r="E48" s="16">
        <f>SUM(E25:E47)</f>
        <v>15</v>
      </c>
      <c r="F48" s="97">
        <f t="shared" si="3"/>
        <v>778</v>
      </c>
      <c r="G48" s="16">
        <f>SUM(G25:G47)</f>
        <v>8018</v>
      </c>
      <c r="H48" s="17">
        <f>SUM(H25:H47)</f>
        <v>6030</v>
      </c>
      <c r="I48" s="17">
        <f>SUM(I25:I47)</f>
        <v>1381</v>
      </c>
      <c r="J48" s="17">
        <f>SUM(J25:J47)</f>
        <v>551</v>
      </c>
      <c r="K48" s="97">
        <f t="shared" si="4"/>
        <v>15980</v>
      </c>
      <c r="L48" s="16">
        <f>SUM(L25:L47)</f>
        <v>7662</v>
      </c>
      <c r="M48" s="17">
        <f>SUM(M25:M47)</f>
        <v>5686</v>
      </c>
      <c r="N48" s="17">
        <f>SUM(N25:N47)</f>
        <v>1318</v>
      </c>
      <c r="O48" s="17">
        <f>SUM(O25:O47)</f>
        <v>536</v>
      </c>
      <c r="P48" s="97">
        <f t="shared" si="40"/>
        <v>15202</v>
      </c>
      <c r="Q48" s="139">
        <f>SUM(Q25:Q47)</f>
        <v>90480</v>
      </c>
      <c r="R48" s="140">
        <f>SUM(R25:R47)</f>
        <v>43599</v>
      </c>
      <c r="S48" s="140">
        <f>SUM(S25:S47)</f>
        <v>5074</v>
      </c>
      <c r="T48" s="140">
        <f>SUM(T25:T47)</f>
        <v>2157</v>
      </c>
      <c r="U48" s="97">
        <f t="shared" si="6"/>
        <v>141310</v>
      </c>
      <c r="V48" s="17">
        <f>SUM(V25:V47)</f>
        <v>507</v>
      </c>
      <c r="W48" s="17">
        <f>SUM(W25:W47)</f>
        <v>321</v>
      </c>
      <c r="X48" s="17">
        <f>SUM(X25:X47)</f>
        <v>71</v>
      </c>
      <c r="Y48" s="17">
        <f>SUM(Y25:Y47)</f>
        <v>21</v>
      </c>
      <c r="Z48" s="164">
        <f t="shared" ref="Z48:Z108" si="41">SUM(V48:Y48)</f>
        <v>920</v>
      </c>
      <c r="AA48" s="139">
        <f>SUM(AA25:AA47)</f>
        <v>74273</v>
      </c>
      <c r="AB48" s="140">
        <f>SUM(AB25:AB47)</f>
        <v>48356</v>
      </c>
      <c r="AC48" s="140">
        <f>SUM(AC25:AC47)</f>
        <v>4979</v>
      </c>
      <c r="AD48" s="140">
        <f>SUM(AD25:AD47)</f>
        <v>2052</v>
      </c>
      <c r="AE48" s="97">
        <f>SUM(AA48:AD48)</f>
        <v>129660</v>
      </c>
      <c r="AF48" s="17">
        <f>SUM(AF25:AF47)</f>
        <v>73766</v>
      </c>
      <c r="AG48" s="17">
        <f>SUM(AG25:AG47)</f>
        <v>48035</v>
      </c>
      <c r="AH48" s="17">
        <f>SUM(AH25:AH47)</f>
        <v>4908</v>
      </c>
      <c r="AI48" s="17">
        <f>SUM(AI25:AI47)</f>
        <v>2031</v>
      </c>
      <c r="AJ48" s="43">
        <f t="shared" si="9"/>
        <v>128740</v>
      </c>
      <c r="AK48" s="109"/>
      <c r="AL48" s="14">
        <f t="shared" si="38"/>
        <v>172771</v>
      </c>
      <c r="AM48" s="14">
        <f t="shared" si="38"/>
        <v>97985</v>
      </c>
      <c r="AN48" s="14">
        <f t="shared" si="38"/>
        <v>11434</v>
      </c>
      <c r="AO48" s="14">
        <f t="shared" si="38"/>
        <v>4760</v>
      </c>
      <c r="AP48" s="14">
        <f t="shared" si="38"/>
        <v>286950</v>
      </c>
      <c r="AQ48" s="3">
        <f t="shared" ref="AQ48:AQ88" si="42">SUM(AL48:AO48)</f>
        <v>286950</v>
      </c>
      <c r="AR48" s="2"/>
      <c r="AS48" s="2"/>
      <c r="AT48" s="2"/>
      <c r="AU48" s="2"/>
      <c r="AV48" s="2"/>
      <c r="AW48" s="2"/>
      <c r="AX48" s="2"/>
      <c r="AY48" s="2"/>
      <c r="AZ48" s="68" t="str">
        <f t="shared" si="2"/>
        <v xml:space="preserve">     Total</v>
      </c>
      <c r="BA48" s="17">
        <f>SUM(BA25:BA47)</f>
        <v>172771</v>
      </c>
      <c r="BB48" s="17">
        <f>SUM(BB25:BB47)</f>
        <v>97985</v>
      </c>
      <c r="BC48" s="17">
        <f>SUM(BC25:BC47)</f>
        <v>11434</v>
      </c>
      <c r="BD48" s="17">
        <f>SUM(BD25:BD47)</f>
        <v>4760</v>
      </c>
      <c r="BE48" s="47">
        <f>AP48</f>
        <v>286950</v>
      </c>
      <c r="BF48" s="55"/>
      <c r="BG48" s="68" t="str">
        <f t="shared" si="17"/>
        <v xml:space="preserve">     Total</v>
      </c>
      <c r="BH48" s="17">
        <f>SUM(BH25:BH47)</f>
        <v>164753</v>
      </c>
      <c r="BI48" s="17">
        <f>SUM(BI25:BI47)</f>
        <v>91955</v>
      </c>
      <c r="BJ48" s="17">
        <f>SUM(BJ25:BJ47)</f>
        <v>10053</v>
      </c>
      <c r="BK48" s="17">
        <f>SUM(BK25:BK47)</f>
        <v>4209</v>
      </c>
      <c r="BL48" s="47">
        <f>(BE48-K48)</f>
        <v>270970</v>
      </c>
      <c r="BM48" s="86">
        <f t="shared" ref="BM48:BM94" si="43">SUM(BH48:BI48,BJ48:BK48)</f>
        <v>270970</v>
      </c>
      <c r="BN48" s="86">
        <f t="shared" ref="BN48:BN88" si="44">BM48-BL48</f>
        <v>0</v>
      </c>
    </row>
    <row r="49" spans="1:66" ht="15" x14ac:dyDescent="0.2">
      <c r="A49" s="63" t="s">
        <v>55</v>
      </c>
      <c r="B49" s="90"/>
      <c r="C49" s="73"/>
      <c r="D49" s="73"/>
      <c r="E49" s="73"/>
      <c r="F49" s="123">
        <f t="shared" si="3"/>
        <v>0</v>
      </c>
      <c r="G49" s="91"/>
      <c r="H49" s="73"/>
      <c r="I49" s="73"/>
      <c r="J49" s="73"/>
      <c r="K49" s="123">
        <f t="shared" si="4"/>
        <v>0</v>
      </c>
      <c r="L49" s="91"/>
      <c r="M49" s="73"/>
      <c r="N49" s="73"/>
      <c r="O49" s="73"/>
      <c r="P49" s="123">
        <f t="shared" si="40"/>
        <v>0</v>
      </c>
      <c r="Q49" s="173"/>
      <c r="R49" s="142"/>
      <c r="S49" s="142"/>
      <c r="T49" s="142"/>
      <c r="U49" s="123">
        <f t="shared" si="6"/>
        <v>0</v>
      </c>
      <c r="V49" s="91"/>
      <c r="W49" s="73"/>
      <c r="X49" s="73"/>
      <c r="Y49" s="73"/>
      <c r="Z49" s="120">
        <f t="shared" si="41"/>
        <v>0</v>
      </c>
      <c r="AA49" s="173"/>
      <c r="AB49" s="142"/>
      <c r="AC49" s="142"/>
      <c r="AD49" s="142"/>
      <c r="AE49" s="123">
        <f t="shared" si="26"/>
        <v>0</v>
      </c>
      <c r="AF49" s="91"/>
      <c r="AG49" s="73"/>
      <c r="AH49" s="73"/>
      <c r="AI49" s="73"/>
      <c r="AJ49" s="74">
        <f t="shared" si="9"/>
        <v>0</v>
      </c>
      <c r="AK49" s="108"/>
      <c r="AL49" s="14">
        <f t="shared" si="38"/>
        <v>0</v>
      </c>
      <c r="AM49" s="14">
        <f t="shared" si="38"/>
        <v>0</v>
      </c>
      <c r="AN49" s="14">
        <f t="shared" si="38"/>
        <v>0</v>
      </c>
      <c r="AO49" s="14">
        <f t="shared" si="38"/>
        <v>0</v>
      </c>
      <c r="AP49" s="14">
        <f t="shared" si="38"/>
        <v>0</v>
      </c>
      <c r="AQ49" s="3">
        <f t="shared" si="42"/>
        <v>0</v>
      </c>
      <c r="AR49" s="2"/>
      <c r="AS49" s="2"/>
      <c r="AT49" s="2"/>
      <c r="AU49" s="2"/>
      <c r="AV49" s="2"/>
      <c r="AW49" s="2"/>
      <c r="AX49" s="2"/>
      <c r="AY49" s="2"/>
      <c r="AZ49" s="69" t="str">
        <f t="shared" si="2"/>
        <v>COLLEGE OF BUSINESS</v>
      </c>
      <c r="BA49" s="70">
        <f t="shared" ref="BA49:BE71" si="45">AL49</f>
        <v>0</v>
      </c>
      <c r="BB49" s="70"/>
      <c r="BC49" s="70"/>
      <c r="BD49" s="70"/>
      <c r="BE49" s="71"/>
      <c r="BF49" s="23"/>
      <c r="BG49" s="69" t="str">
        <f t="shared" si="17"/>
        <v>COLLEGE OF BUSINESS</v>
      </c>
      <c r="BH49" s="70"/>
      <c r="BI49" s="70"/>
      <c r="BJ49" s="70"/>
      <c r="BK49" s="70"/>
      <c r="BL49" s="71"/>
      <c r="BM49" s="86">
        <f t="shared" si="43"/>
        <v>0</v>
      </c>
      <c r="BN49" s="86">
        <f t="shared" si="44"/>
        <v>0</v>
      </c>
    </row>
    <row r="50" spans="1:66" ht="15" x14ac:dyDescent="0.2">
      <c r="A50" s="27" t="s">
        <v>94</v>
      </c>
      <c r="B50" s="28">
        <v>6</v>
      </c>
      <c r="C50" s="14"/>
      <c r="D50" s="14"/>
      <c r="E50" s="14"/>
      <c r="F50" s="161">
        <f t="shared" si="3"/>
        <v>6</v>
      </c>
      <c r="G50" s="28">
        <v>126</v>
      </c>
      <c r="H50" s="14"/>
      <c r="I50" s="14">
        <v>42</v>
      </c>
      <c r="J50" s="14"/>
      <c r="K50" s="94">
        <f t="shared" si="4"/>
        <v>168</v>
      </c>
      <c r="L50" s="13">
        <f t="shared" ref="L50:N54" si="46">(G50-B50)</f>
        <v>120</v>
      </c>
      <c r="M50" s="14">
        <f t="shared" si="46"/>
        <v>0</v>
      </c>
      <c r="N50" s="14">
        <f t="shared" si="46"/>
        <v>42</v>
      </c>
      <c r="O50" s="14"/>
      <c r="P50" s="94">
        <f t="shared" si="40"/>
        <v>162</v>
      </c>
      <c r="Q50" s="175">
        <v>1773</v>
      </c>
      <c r="R50" s="138">
        <v>5</v>
      </c>
      <c r="S50" s="138">
        <v>171</v>
      </c>
      <c r="T50" s="138"/>
      <c r="U50" s="94">
        <f t="shared" si="6"/>
        <v>1949</v>
      </c>
      <c r="V50" s="13">
        <v>15</v>
      </c>
      <c r="W50" s="14"/>
      <c r="X50" s="14">
        <v>3</v>
      </c>
      <c r="Y50" s="14"/>
      <c r="Z50" s="94">
        <f t="shared" si="41"/>
        <v>18</v>
      </c>
      <c r="AA50" s="175">
        <v>1335</v>
      </c>
      <c r="AB50" s="138">
        <v>9</v>
      </c>
      <c r="AC50" s="138">
        <v>99</v>
      </c>
      <c r="AD50" s="138"/>
      <c r="AE50" s="94">
        <f t="shared" si="26"/>
        <v>1443</v>
      </c>
      <c r="AF50" s="13">
        <f t="shared" ref="AF50:AH54" si="47">(AA50-V50)</f>
        <v>1320</v>
      </c>
      <c r="AG50" s="14">
        <f t="shared" si="47"/>
        <v>9</v>
      </c>
      <c r="AH50" s="14">
        <f t="shared" si="47"/>
        <v>96</v>
      </c>
      <c r="AI50" s="14"/>
      <c r="AJ50" s="29">
        <f t="shared" si="9"/>
        <v>1425</v>
      </c>
      <c r="AK50" s="108"/>
      <c r="AL50" s="14">
        <f t="shared" si="38"/>
        <v>3234</v>
      </c>
      <c r="AM50" s="14">
        <f t="shared" si="38"/>
        <v>14</v>
      </c>
      <c r="AN50" s="14">
        <f t="shared" si="38"/>
        <v>312</v>
      </c>
      <c r="AO50" s="14">
        <f t="shared" si="38"/>
        <v>0</v>
      </c>
      <c r="AP50" s="14">
        <f t="shared" si="38"/>
        <v>3560</v>
      </c>
      <c r="AQ50" s="3">
        <f t="shared" si="42"/>
        <v>3560</v>
      </c>
      <c r="AR50" s="2"/>
      <c r="AS50" s="2"/>
      <c r="AT50" s="2"/>
      <c r="AU50" s="2"/>
      <c r="AV50" s="2"/>
      <c r="AW50" s="2"/>
      <c r="AX50" s="2"/>
      <c r="AY50" s="2"/>
      <c r="AZ50" s="30" t="str">
        <f t="shared" si="2"/>
        <v xml:space="preserve">   General Business - Dean's Office</v>
      </c>
      <c r="BA50" s="14">
        <f t="shared" si="45"/>
        <v>3234</v>
      </c>
      <c r="BB50" s="14">
        <f t="shared" si="45"/>
        <v>14</v>
      </c>
      <c r="BC50" s="14">
        <f t="shared" si="45"/>
        <v>312</v>
      </c>
      <c r="BD50" s="14">
        <f t="shared" si="45"/>
        <v>0</v>
      </c>
      <c r="BE50" s="29">
        <f t="shared" si="45"/>
        <v>3560</v>
      </c>
      <c r="BF50" s="23"/>
      <c r="BG50" s="30" t="str">
        <f t="shared" si="17"/>
        <v xml:space="preserve">   General Business - Dean's Office</v>
      </c>
      <c r="BH50" s="14">
        <f t="shared" ref="BH50:BL55" si="48">(BA50-G50)</f>
        <v>3108</v>
      </c>
      <c r="BI50" s="14">
        <f t="shared" si="48"/>
        <v>14</v>
      </c>
      <c r="BJ50" s="14">
        <f t="shared" si="48"/>
        <v>270</v>
      </c>
      <c r="BK50" s="14">
        <f t="shared" si="48"/>
        <v>0</v>
      </c>
      <c r="BL50" s="29">
        <f t="shared" si="48"/>
        <v>3392</v>
      </c>
      <c r="BM50" s="86">
        <f t="shared" si="43"/>
        <v>3392</v>
      </c>
      <c r="BN50" s="86">
        <f t="shared" si="44"/>
        <v>0</v>
      </c>
    </row>
    <row r="51" spans="1:66" ht="15" x14ac:dyDescent="0.2">
      <c r="A51" s="27" t="s">
        <v>56</v>
      </c>
      <c r="B51" s="28">
        <v>18</v>
      </c>
      <c r="C51" s="14"/>
      <c r="D51" s="14">
        <v>3</v>
      </c>
      <c r="E51" s="14"/>
      <c r="F51" s="161">
        <f t="shared" si="3"/>
        <v>21</v>
      </c>
      <c r="G51" s="28">
        <v>720</v>
      </c>
      <c r="H51" s="14">
        <v>144</v>
      </c>
      <c r="I51" s="14">
        <v>237</v>
      </c>
      <c r="J51" s="14"/>
      <c r="K51" s="94">
        <f t="shared" si="4"/>
        <v>1101</v>
      </c>
      <c r="L51" s="13">
        <f t="shared" si="46"/>
        <v>702</v>
      </c>
      <c r="M51" s="14">
        <f t="shared" si="46"/>
        <v>144</v>
      </c>
      <c r="N51" s="14">
        <f t="shared" si="46"/>
        <v>234</v>
      </c>
      <c r="O51" s="14"/>
      <c r="P51" s="94">
        <f t="shared" si="40"/>
        <v>1080</v>
      </c>
      <c r="Q51" s="175">
        <v>3708</v>
      </c>
      <c r="R51" s="138">
        <v>2203</v>
      </c>
      <c r="S51" s="138">
        <v>906</v>
      </c>
      <c r="T51" s="138"/>
      <c r="U51" s="94">
        <f t="shared" si="6"/>
        <v>6817</v>
      </c>
      <c r="V51" s="13">
        <v>12</v>
      </c>
      <c r="W51" s="14">
        <v>3</v>
      </c>
      <c r="X51" s="14">
        <v>18</v>
      </c>
      <c r="Y51" s="14"/>
      <c r="Z51" s="94">
        <f t="shared" si="41"/>
        <v>33</v>
      </c>
      <c r="AA51" s="175">
        <v>3891</v>
      </c>
      <c r="AB51" s="138">
        <v>1893</v>
      </c>
      <c r="AC51" s="138">
        <v>600</v>
      </c>
      <c r="AD51" s="138"/>
      <c r="AE51" s="94">
        <f t="shared" si="26"/>
        <v>6384</v>
      </c>
      <c r="AF51" s="13">
        <f>(AA51-V51)</f>
        <v>3879</v>
      </c>
      <c r="AG51" s="14">
        <f t="shared" si="47"/>
        <v>1890</v>
      </c>
      <c r="AH51" s="14">
        <f t="shared" si="47"/>
        <v>582</v>
      </c>
      <c r="AI51" s="14"/>
      <c r="AJ51" s="29">
        <f t="shared" si="9"/>
        <v>6351</v>
      </c>
      <c r="AK51" s="108"/>
      <c r="AL51" s="14">
        <f t="shared" si="38"/>
        <v>8319</v>
      </c>
      <c r="AM51" s="14">
        <f t="shared" si="38"/>
        <v>4240</v>
      </c>
      <c r="AN51" s="14">
        <f t="shared" si="38"/>
        <v>1743</v>
      </c>
      <c r="AO51" s="14">
        <f t="shared" si="38"/>
        <v>0</v>
      </c>
      <c r="AP51" s="14">
        <f t="shared" si="38"/>
        <v>14302</v>
      </c>
      <c r="AQ51" s="3">
        <f t="shared" si="42"/>
        <v>14302</v>
      </c>
      <c r="AR51" s="2"/>
      <c r="AS51" s="2"/>
      <c r="AT51" s="2"/>
      <c r="AU51" s="2"/>
      <c r="AV51" s="2"/>
      <c r="AW51" s="2"/>
      <c r="AX51" s="2"/>
      <c r="AY51" s="2"/>
      <c r="AZ51" s="30" t="str">
        <f t="shared" si="2"/>
        <v xml:space="preserve">   Accounting</v>
      </c>
      <c r="BA51" s="14">
        <f t="shared" si="45"/>
        <v>8319</v>
      </c>
      <c r="BB51" s="14">
        <f t="shared" si="45"/>
        <v>4240</v>
      </c>
      <c r="BC51" s="14">
        <f t="shared" si="45"/>
        <v>1743</v>
      </c>
      <c r="BD51" s="14">
        <f t="shared" si="45"/>
        <v>0</v>
      </c>
      <c r="BE51" s="29">
        <f t="shared" si="45"/>
        <v>14302</v>
      </c>
      <c r="BF51" s="23"/>
      <c r="BG51" s="30" t="str">
        <f t="shared" si="17"/>
        <v xml:space="preserve">   Accounting</v>
      </c>
      <c r="BH51" s="14">
        <f t="shared" si="48"/>
        <v>7599</v>
      </c>
      <c r="BI51" s="14">
        <f t="shared" si="48"/>
        <v>4096</v>
      </c>
      <c r="BJ51" s="14">
        <f t="shared" si="48"/>
        <v>1506</v>
      </c>
      <c r="BK51" s="14">
        <f t="shared" si="48"/>
        <v>0</v>
      </c>
      <c r="BL51" s="29">
        <f t="shared" si="48"/>
        <v>13201</v>
      </c>
      <c r="BM51" s="86">
        <f t="shared" si="43"/>
        <v>13201</v>
      </c>
      <c r="BN51" s="86">
        <f t="shared" si="44"/>
        <v>0</v>
      </c>
    </row>
    <row r="52" spans="1:66" ht="15" x14ac:dyDescent="0.2">
      <c r="A52" s="27" t="s">
        <v>57</v>
      </c>
      <c r="B52" s="28"/>
      <c r="C52" s="14">
        <v>3</v>
      </c>
      <c r="D52" s="14"/>
      <c r="E52" s="14"/>
      <c r="F52" s="161">
        <f t="shared" si="3"/>
        <v>3</v>
      </c>
      <c r="G52" s="28"/>
      <c r="H52" s="14">
        <v>763</v>
      </c>
      <c r="I52" s="14"/>
      <c r="J52" s="14"/>
      <c r="K52" s="94">
        <f t="shared" si="4"/>
        <v>763</v>
      </c>
      <c r="L52" s="13">
        <f t="shared" si="46"/>
        <v>0</v>
      </c>
      <c r="M52" s="14">
        <f t="shared" si="46"/>
        <v>760</v>
      </c>
      <c r="N52" s="14">
        <f t="shared" si="46"/>
        <v>0</v>
      </c>
      <c r="O52" s="14"/>
      <c r="P52" s="94">
        <f t="shared" si="40"/>
        <v>760</v>
      </c>
      <c r="Q52" s="170"/>
      <c r="R52" s="157">
        <v>3063</v>
      </c>
      <c r="S52" s="156"/>
      <c r="T52" s="138"/>
      <c r="U52" s="94">
        <f t="shared" si="6"/>
        <v>3063</v>
      </c>
      <c r="V52" s="13"/>
      <c r="W52" s="14"/>
      <c r="X52" s="14"/>
      <c r="Y52" s="14"/>
      <c r="Z52" s="94">
        <f t="shared" si="41"/>
        <v>0</v>
      </c>
      <c r="AA52" s="170"/>
      <c r="AB52" s="157">
        <v>2907</v>
      </c>
      <c r="AC52" s="156">
        <v>174</v>
      </c>
      <c r="AD52" s="138"/>
      <c r="AE52" s="94">
        <f t="shared" si="26"/>
        <v>3081</v>
      </c>
      <c r="AF52" s="13">
        <f t="shared" si="47"/>
        <v>0</v>
      </c>
      <c r="AG52" s="14">
        <f t="shared" si="47"/>
        <v>2907</v>
      </c>
      <c r="AH52" s="14">
        <f t="shared" si="47"/>
        <v>174</v>
      </c>
      <c r="AI52" s="14"/>
      <c r="AJ52" s="29">
        <f t="shared" si="9"/>
        <v>3081</v>
      </c>
      <c r="AK52" s="108"/>
      <c r="AL52" s="14">
        <f t="shared" si="38"/>
        <v>0</v>
      </c>
      <c r="AM52" s="14">
        <f t="shared" si="38"/>
        <v>6733</v>
      </c>
      <c r="AN52" s="14">
        <f t="shared" si="38"/>
        <v>174</v>
      </c>
      <c r="AO52" s="14">
        <f t="shared" si="38"/>
        <v>0</v>
      </c>
      <c r="AP52" s="14">
        <f t="shared" si="38"/>
        <v>6907</v>
      </c>
      <c r="AQ52" s="3">
        <f t="shared" si="42"/>
        <v>6907</v>
      </c>
      <c r="AR52" s="2"/>
      <c r="AS52" s="2"/>
      <c r="AT52" s="2"/>
      <c r="AU52" s="2"/>
      <c r="AV52" s="2"/>
      <c r="AW52" s="2"/>
      <c r="AX52" s="2"/>
      <c r="AY52" s="2"/>
      <c r="AZ52" s="30" t="str">
        <f t="shared" si="2"/>
        <v xml:space="preserve">   Finance</v>
      </c>
      <c r="BA52" s="14">
        <f t="shared" si="45"/>
        <v>0</v>
      </c>
      <c r="BB52" s="14">
        <f t="shared" si="45"/>
        <v>6733</v>
      </c>
      <c r="BC52" s="14">
        <f t="shared" si="45"/>
        <v>174</v>
      </c>
      <c r="BD52" s="14">
        <f t="shared" si="45"/>
        <v>0</v>
      </c>
      <c r="BE52" s="29">
        <f t="shared" si="45"/>
        <v>6907</v>
      </c>
      <c r="BF52" s="23"/>
      <c r="BG52" s="30" t="str">
        <f t="shared" si="17"/>
        <v xml:space="preserve">   Finance</v>
      </c>
      <c r="BH52" s="14">
        <f t="shared" si="48"/>
        <v>0</v>
      </c>
      <c r="BI52" s="14">
        <f t="shared" si="48"/>
        <v>5970</v>
      </c>
      <c r="BJ52" s="14">
        <f t="shared" si="48"/>
        <v>174</v>
      </c>
      <c r="BK52" s="14">
        <f t="shared" si="48"/>
        <v>0</v>
      </c>
      <c r="BL52" s="29">
        <f t="shared" si="48"/>
        <v>6144</v>
      </c>
      <c r="BM52" s="86">
        <f t="shared" si="43"/>
        <v>6144</v>
      </c>
      <c r="BN52" s="86">
        <f t="shared" si="44"/>
        <v>0</v>
      </c>
    </row>
    <row r="53" spans="1:66" ht="15" x14ac:dyDescent="0.2">
      <c r="A53" s="27" t="s">
        <v>122</v>
      </c>
      <c r="B53" s="28"/>
      <c r="C53" s="14">
        <v>13</v>
      </c>
      <c r="D53" s="14">
        <v>15</v>
      </c>
      <c r="E53" s="14"/>
      <c r="F53" s="161">
        <f t="shared" si="3"/>
        <v>28</v>
      </c>
      <c r="G53" s="28"/>
      <c r="H53" s="14">
        <v>1268</v>
      </c>
      <c r="I53" s="14">
        <v>123</v>
      </c>
      <c r="J53" s="14"/>
      <c r="K53" s="94">
        <f t="shared" si="4"/>
        <v>1391</v>
      </c>
      <c r="L53" s="13">
        <f t="shared" si="46"/>
        <v>0</v>
      </c>
      <c r="M53" s="14">
        <f t="shared" si="46"/>
        <v>1255</v>
      </c>
      <c r="N53" s="14">
        <f t="shared" si="46"/>
        <v>108</v>
      </c>
      <c r="O53" s="14"/>
      <c r="P53" s="94">
        <f t="shared" si="40"/>
        <v>1363</v>
      </c>
      <c r="Q53" s="170"/>
      <c r="R53" s="157">
        <v>10384</v>
      </c>
      <c r="S53" s="156">
        <v>300</v>
      </c>
      <c r="T53" s="138"/>
      <c r="U53" s="94">
        <f t="shared" si="6"/>
        <v>10684</v>
      </c>
      <c r="V53" s="13"/>
      <c r="W53" s="14">
        <v>18</v>
      </c>
      <c r="X53" s="14">
        <v>15</v>
      </c>
      <c r="Y53" s="14"/>
      <c r="Z53" s="94">
        <f t="shared" si="41"/>
        <v>33</v>
      </c>
      <c r="AA53" s="170"/>
      <c r="AB53" s="157">
        <v>10423</v>
      </c>
      <c r="AC53" s="156">
        <v>519</v>
      </c>
      <c r="AD53" s="138"/>
      <c r="AE53" s="94">
        <f t="shared" si="26"/>
        <v>10942</v>
      </c>
      <c r="AF53" s="13">
        <f t="shared" si="47"/>
        <v>0</v>
      </c>
      <c r="AG53" s="14">
        <f t="shared" si="47"/>
        <v>10405</v>
      </c>
      <c r="AH53" s="14">
        <f t="shared" si="47"/>
        <v>504</v>
      </c>
      <c r="AI53" s="14"/>
      <c r="AJ53" s="29">
        <f t="shared" si="9"/>
        <v>10909</v>
      </c>
      <c r="AK53" s="108"/>
      <c r="AL53" s="14">
        <f t="shared" si="38"/>
        <v>0</v>
      </c>
      <c r="AM53" s="14">
        <f t="shared" si="38"/>
        <v>22075</v>
      </c>
      <c r="AN53" s="14">
        <f t="shared" si="38"/>
        <v>942</v>
      </c>
      <c r="AO53" s="14">
        <f t="shared" si="38"/>
        <v>0</v>
      </c>
      <c r="AP53" s="14">
        <f t="shared" si="38"/>
        <v>23017</v>
      </c>
      <c r="AQ53" s="3">
        <f t="shared" si="42"/>
        <v>23017</v>
      </c>
      <c r="AR53" s="2"/>
      <c r="AS53" s="2"/>
      <c r="AT53" s="2"/>
      <c r="AU53" s="2"/>
      <c r="AV53" s="2"/>
      <c r="AW53" s="2"/>
      <c r="AX53" s="2"/>
      <c r="AY53" s="2"/>
      <c r="AZ53" s="30" t="str">
        <f t="shared" si="2"/>
        <v xml:space="preserve">   Management (includes Entrepreneurship)</v>
      </c>
      <c r="BA53" s="14">
        <f t="shared" si="45"/>
        <v>0</v>
      </c>
      <c r="BB53" s="14">
        <f t="shared" si="45"/>
        <v>22075</v>
      </c>
      <c r="BC53" s="14">
        <f t="shared" si="45"/>
        <v>942</v>
      </c>
      <c r="BD53" s="14">
        <f t="shared" si="45"/>
        <v>0</v>
      </c>
      <c r="BE53" s="29">
        <f t="shared" si="45"/>
        <v>23017</v>
      </c>
      <c r="BF53" s="23"/>
      <c r="BG53" s="30" t="str">
        <f t="shared" si="17"/>
        <v xml:space="preserve">   Management (includes Entrepreneurship)</v>
      </c>
      <c r="BH53" s="14">
        <f t="shared" si="48"/>
        <v>0</v>
      </c>
      <c r="BI53" s="14">
        <f t="shared" si="48"/>
        <v>20807</v>
      </c>
      <c r="BJ53" s="14">
        <f t="shared" si="48"/>
        <v>819</v>
      </c>
      <c r="BK53" s="14">
        <f t="shared" si="48"/>
        <v>0</v>
      </c>
      <c r="BL53" s="29">
        <f t="shared" si="48"/>
        <v>21626</v>
      </c>
      <c r="BM53" s="86">
        <f t="shared" si="43"/>
        <v>21626</v>
      </c>
      <c r="BN53" s="86">
        <f t="shared" si="44"/>
        <v>0</v>
      </c>
    </row>
    <row r="54" spans="1:66" ht="15" x14ac:dyDescent="0.2">
      <c r="A54" s="27" t="s">
        <v>58</v>
      </c>
      <c r="B54" s="28"/>
      <c r="C54" s="14">
        <v>45</v>
      </c>
      <c r="D54" s="14">
        <v>6</v>
      </c>
      <c r="E54" s="14"/>
      <c r="F54" s="94">
        <f t="shared" si="3"/>
        <v>51</v>
      </c>
      <c r="G54" s="13"/>
      <c r="H54" s="14">
        <v>583</v>
      </c>
      <c r="I54" s="14">
        <v>141</v>
      </c>
      <c r="J54" s="14"/>
      <c r="K54" s="94">
        <f t="shared" si="4"/>
        <v>724</v>
      </c>
      <c r="L54" s="13">
        <f t="shared" si="46"/>
        <v>0</v>
      </c>
      <c r="M54" s="14">
        <f t="shared" si="46"/>
        <v>538</v>
      </c>
      <c r="N54" s="14">
        <f t="shared" si="46"/>
        <v>135</v>
      </c>
      <c r="O54" s="14"/>
      <c r="P54" s="94">
        <f t="shared" si="40"/>
        <v>673</v>
      </c>
      <c r="Q54" s="170"/>
      <c r="R54" s="157">
        <v>5046</v>
      </c>
      <c r="S54" s="156">
        <v>39</v>
      </c>
      <c r="T54" s="138"/>
      <c r="U54" s="94">
        <f t="shared" si="6"/>
        <v>5085</v>
      </c>
      <c r="V54" s="13"/>
      <c r="W54" s="14">
        <v>60</v>
      </c>
      <c r="X54" s="14">
        <v>6</v>
      </c>
      <c r="Y54" s="14"/>
      <c r="Z54" s="94">
        <f t="shared" si="41"/>
        <v>66</v>
      </c>
      <c r="AA54" s="170"/>
      <c r="AB54" s="157">
        <v>5367</v>
      </c>
      <c r="AC54" s="156">
        <v>294</v>
      </c>
      <c r="AD54" s="138"/>
      <c r="AE54" s="94">
        <f t="shared" si="26"/>
        <v>5661</v>
      </c>
      <c r="AF54" s="13">
        <f t="shared" si="47"/>
        <v>0</v>
      </c>
      <c r="AG54" s="14">
        <f t="shared" si="47"/>
        <v>5307</v>
      </c>
      <c r="AH54" s="14">
        <f t="shared" si="47"/>
        <v>288</v>
      </c>
      <c r="AI54" s="14"/>
      <c r="AJ54" s="29">
        <f t="shared" si="9"/>
        <v>5595</v>
      </c>
      <c r="AK54" s="108"/>
      <c r="AL54" s="14">
        <f t="shared" ref="AL54:AP67" si="49">(G54+Q54+AA54)</f>
        <v>0</v>
      </c>
      <c r="AM54" s="14">
        <f t="shared" si="49"/>
        <v>10996</v>
      </c>
      <c r="AN54" s="14">
        <f t="shared" si="49"/>
        <v>474</v>
      </c>
      <c r="AO54" s="14">
        <f t="shared" si="49"/>
        <v>0</v>
      </c>
      <c r="AP54" s="14">
        <f t="shared" si="49"/>
        <v>11470</v>
      </c>
      <c r="AQ54" s="3">
        <f t="shared" si="42"/>
        <v>11470</v>
      </c>
      <c r="AR54" s="2"/>
      <c r="AS54" s="2"/>
      <c r="AT54" s="2"/>
      <c r="AU54" s="2"/>
      <c r="AV54" s="2"/>
      <c r="AW54" s="2"/>
      <c r="AX54" s="2"/>
      <c r="AY54" s="2"/>
      <c r="AZ54" s="30" t="str">
        <f t="shared" si="2"/>
        <v xml:space="preserve">   Marketing</v>
      </c>
      <c r="BA54" s="14">
        <f t="shared" si="45"/>
        <v>0</v>
      </c>
      <c r="BB54" s="14">
        <f t="shared" si="45"/>
        <v>10996</v>
      </c>
      <c r="BC54" s="14">
        <f t="shared" si="45"/>
        <v>474</v>
      </c>
      <c r="BD54" s="14">
        <f t="shared" si="45"/>
        <v>0</v>
      </c>
      <c r="BE54" s="29">
        <f t="shared" si="45"/>
        <v>11470</v>
      </c>
      <c r="BF54" s="23"/>
      <c r="BG54" s="30" t="str">
        <f t="shared" si="17"/>
        <v xml:space="preserve">   Marketing</v>
      </c>
      <c r="BH54" s="14">
        <f t="shared" si="48"/>
        <v>0</v>
      </c>
      <c r="BI54" s="14">
        <f t="shared" si="48"/>
        <v>10413</v>
      </c>
      <c r="BJ54" s="14">
        <f t="shared" si="48"/>
        <v>333</v>
      </c>
      <c r="BK54" s="14">
        <f t="shared" si="48"/>
        <v>0</v>
      </c>
      <c r="BL54" s="29">
        <f t="shared" si="48"/>
        <v>10746</v>
      </c>
      <c r="BM54" s="86">
        <f t="shared" si="43"/>
        <v>10746</v>
      </c>
      <c r="BN54" s="86">
        <f t="shared" si="44"/>
        <v>0</v>
      </c>
    </row>
    <row r="55" spans="1:66" ht="16.5" thickBot="1" x14ac:dyDescent="0.3">
      <c r="A55" s="115" t="s">
        <v>29</v>
      </c>
      <c r="B55" s="16">
        <f>SUM(B50:B54)</f>
        <v>24</v>
      </c>
      <c r="C55" s="17">
        <f>SUM(C50:C54)</f>
        <v>61</v>
      </c>
      <c r="D55" s="17">
        <f>SUM(D50:D54)</f>
        <v>24</v>
      </c>
      <c r="E55" s="17"/>
      <c r="F55" s="97">
        <f t="shared" si="3"/>
        <v>109</v>
      </c>
      <c r="G55" s="16">
        <f>SUM(G50:G54)</f>
        <v>846</v>
      </c>
      <c r="H55" s="17">
        <f>SUM(H50:H54)</f>
        <v>2758</v>
      </c>
      <c r="I55" s="17">
        <f>SUM(I50:I54)</f>
        <v>543</v>
      </c>
      <c r="J55" s="17"/>
      <c r="K55" s="97">
        <f t="shared" si="4"/>
        <v>4147</v>
      </c>
      <c r="L55" s="16">
        <f>SUM(L50:L54)</f>
        <v>822</v>
      </c>
      <c r="M55" s="17">
        <f>SUM(M50:M54)</f>
        <v>2697</v>
      </c>
      <c r="N55" s="17">
        <f>SUM(N50:N54)</f>
        <v>519</v>
      </c>
      <c r="O55" s="17"/>
      <c r="P55" s="97">
        <f t="shared" si="40"/>
        <v>4038</v>
      </c>
      <c r="Q55" s="139">
        <f>SUM(Q50:Q54)</f>
        <v>5481</v>
      </c>
      <c r="R55" s="139">
        <f>SUM(R50:R54)</f>
        <v>20701</v>
      </c>
      <c r="S55" s="139">
        <f>SUM(S50:S54)</f>
        <v>1416</v>
      </c>
      <c r="T55" s="139">
        <f>SUM(T50:T54)</f>
        <v>0</v>
      </c>
      <c r="U55" s="164">
        <f t="shared" si="6"/>
        <v>27598</v>
      </c>
      <c r="V55" s="16">
        <f>SUM(V50:V54)</f>
        <v>27</v>
      </c>
      <c r="W55" s="17">
        <f>SUM(W50:W54)</f>
        <v>81</v>
      </c>
      <c r="X55" s="17">
        <f>SUM(X50:X54)</f>
        <v>42</v>
      </c>
      <c r="Y55" s="17"/>
      <c r="Z55" s="97">
        <f t="shared" si="41"/>
        <v>150</v>
      </c>
      <c r="AA55" s="139">
        <f>SUM(AA50:AA54)</f>
        <v>5226</v>
      </c>
      <c r="AB55" s="139">
        <f>SUM(AB50:AB54)</f>
        <v>20599</v>
      </c>
      <c r="AC55" s="139">
        <f>SUM(AC50:AC54)</f>
        <v>1686</v>
      </c>
      <c r="AD55" s="139">
        <f>SUM(AD50:AD54)</f>
        <v>0</v>
      </c>
      <c r="AE55" s="164">
        <f t="shared" si="26"/>
        <v>27511</v>
      </c>
      <c r="AF55" s="16">
        <f>SUM(AF50:AF54)</f>
        <v>5199</v>
      </c>
      <c r="AG55" s="17">
        <f>SUM(AG50:AG54)</f>
        <v>20518</v>
      </c>
      <c r="AH55" s="17">
        <f>SUM(AH50:AH54)</f>
        <v>1644</v>
      </c>
      <c r="AI55" s="17"/>
      <c r="AJ55" s="43">
        <f>SUM(AF55:AI55)</f>
        <v>27361</v>
      </c>
      <c r="AK55" s="109"/>
      <c r="AL55" s="14">
        <f t="shared" si="49"/>
        <v>11553</v>
      </c>
      <c r="AM55" s="14">
        <f t="shared" si="49"/>
        <v>44058</v>
      </c>
      <c r="AN55" s="14">
        <f t="shared" si="49"/>
        <v>3645</v>
      </c>
      <c r="AO55" s="14">
        <f t="shared" si="49"/>
        <v>0</v>
      </c>
      <c r="AP55" s="14">
        <f t="shared" si="49"/>
        <v>59256</v>
      </c>
      <c r="AQ55" s="3">
        <f t="shared" si="42"/>
        <v>59256</v>
      </c>
      <c r="AR55" s="2"/>
      <c r="AS55" s="2"/>
      <c r="AT55" s="2"/>
      <c r="AU55" s="2"/>
      <c r="AV55" s="2"/>
      <c r="AW55" s="2"/>
      <c r="AX55" s="2"/>
      <c r="AY55" s="2"/>
      <c r="AZ55" s="72" t="str">
        <f t="shared" si="2"/>
        <v xml:space="preserve">     Total</v>
      </c>
      <c r="BA55" s="17">
        <f t="shared" si="45"/>
        <v>11553</v>
      </c>
      <c r="BB55" s="17">
        <f t="shared" si="45"/>
        <v>44058</v>
      </c>
      <c r="BC55" s="17">
        <f t="shared" si="45"/>
        <v>3645</v>
      </c>
      <c r="BD55" s="17">
        <f t="shared" si="45"/>
        <v>0</v>
      </c>
      <c r="BE55" s="43">
        <f t="shared" si="45"/>
        <v>59256</v>
      </c>
      <c r="BF55" s="23"/>
      <c r="BG55" s="72" t="str">
        <f t="shared" si="17"/>
        <v xml:space="preserve">     Total</v>
      </c>
      <c r="BH55" s="17">
        <f t="shared" si="48"/>
        <v>10707</v>
      </c>
      <c r="BI55" s="17">
        <f t="shared" si="48"/>
        <v>41300</v>
      </c>
      <c r="BJ55" s="17">
        <f t="shared" si="48"/>
        <v>3102</v>
      </c>
      <c r="BK55" s="17">
        <f t="shared" si="48"/>
        <v>0</v>
      </c>
      <c r="BL55" s="43">
        <f t="shared" si="48"/>
        <v>55109</v>
      </c>
      <c r="BM55" s="86">
        <f t="shared" si="43"/>
        <v>55109</v>
      </c>
      <c r="BN55" s="86">
        <f t="shared" si="44"/>
        <v>0</v>
      </c>
    </row>
    <row r="56" spans="1:66" ht="15" x14ac:dyDescent="0.2">
      <c r="A56" s="63" t="s">
        <v>59</v>
      </c>
      <c r="B56" s="90"/>
      <c r="C56" s="73"/>
      <c r="D56" s="73"/>
      <c r="E56" s="73"/>
      <c r="F56" s="123">
        <f t="shared" si="3"/>
        <v>0</v>
      </c>
      <c r="G56" s="91"/>
      <c r="H56" s="73"/>
      <c r="I56" s="73"/>
      <c r="J56" s="73"/>
      <c r="K56" s="123">
        <f t="shared" si="4"/>
        <v>0</v>
      </c>
      <c r="L56" s="91"/>
      <c r="M56" s="73"/>
      <c r="N56" s="73"/>
      <c r="O56" s="73"/>
      <c r="P56" s="123">
        <f t="shared" si="40"/>
        <v>0</v>
      </c>
      <c r="Q56" s="173"/>
      <c r="R56" s="142"/>
      <c r="S56" s="142"/>
      <c r="T56" s="142"/>
      <c r="U56" s="120">
        <f t="shared" si="6"/>
        <v>0</v>
      </c>
      <c r="V56" s="91"/>
      <c r="W56" s="73"/>
      <c r="X56" s="73"/>
      <c r="Y56" s="73"/>
      <c r="Z56" s="123">
        <f t="shared" si="41"/>
        <v>0</v>
      </c>
      <c r="AA56" s="173"/>
      <c r="AB56" s="142"/>
      <c r="AC56" s="142"/>
      <c r="AD56" s="142"/>
      <c r="AE56" s="120">
        <f t="shared" si="26"/>
        <v>0</v>
      </c>
      <c r="AF56" s="91"/>
      <c r="AG56" s="73"/>
      <c r="AH56" s="73"/>
      <c r="AI56" s="73"/>
      <c r="AJ56" s="74">
        <f t="shared" si="9"/>
        <v>0</v>
      </c>
      <c r="AK56" s="108"/>
      <c r="AL56" s="14">
        <f t="shared" si="49"/>
        <v>0</v>
      </c>
      <c r="AM56" s="14">
        <f t="shared" si="49"/>
        <v>0</v>
      </c>
      <c r="AN56" s="14">
        <f t="shared" si="49"/>
        <v>0</v>
      </c>
      <c r="AO56" s="14">
        <f t="shared" si="49"/>
        <v>0</v>
      </c>
      <c r="AP56" s="14">
        <f t="shared" si="49"/>
        <v>0</v>
      </c>
      <c r="AQ56" s="3">
        <f t="shared" si="42"/>
        <v>0</v>
      </c>
      <c r="AR56" s="2"/>
      <c r="AS56" s="2"/>
      <c r="AT56" s="2"/>
      <c r="AU56" s="2"/>
      <c r="AV56" s="2"/>
      <c r="AW56" s="2"/>
      <c r="AX56" s="2"/>
      <c r="AY56" s="2"/>
      <c r="AZ56" s="64" t="str">
        <f t="shared" si="2"/>
        <v>COLLEGE OF EDUCATION</v>
      </c>
      <c r="BA56" s="73">
        <f t="shared" si="45"/>
        <v>0</v>
      </c>
      <c r="BB56" s="73"/>
      <c r="BC56" s="73"/>
      <c r="BD56" s="73"/>
      <c r="BE56" s="74"/>
      <c r="BF56" s="23"/>
      <c r="BG56" s="64" t="str">
        <f t="shared" si="17"/>
        <v>COLLEGE OF EDUCATION</v>
      </c>
      <c r="BH56" s="73"/>
      <c r="BI56" s="73"/>
      <c r="BJ56" s="73"/>
      <c r="BK56" s="73"/>
      <c r="BL56" s="74"/>
      <c r="BM56" s="86">
        <f t="shared" si="43"/>
        <v>0</v>
      </c>
      <c r="BN56" s="86">
        <f t="shared" si="44"/>
        <v>0</v>
      </c>
    </row>
    <row r="57" spans="1:66" ht="15" x14ac:dyDescent="0.2">
      <c r="A57" s="27" t="s">
        <v>97</v>
      </c>
      <c r="B57" s="28"/>
      <c r="C57" s="14"/>
      <c r="D57" s="14"/>
      <c r="E57" s="14"/>
      <c r="F57" s="94">
        <f t="shared" si="3"/>
        <v>0</v>
      </c>
      <c r="G57" s="13"/>
      <c r="H57" s="14">
        <v>64</v>
      </c>
      <c r="I57" s="14">
        <v>18</v>
      </c>
      <c r="J57" s="14"/>
      <c r="K57" s="94">
        <f t="shared" si="4"/>
        <v>82</v>
      </c>
      <c r="L57" s="13">
        <f t="shared" ref="L57:O60" si="50">(G57-B57)</f>
        <v>0</v>
      </c>
      <c r="M57" s="14">
        <f t="shared" si="50"/>
        <v>64</v>
      </c>
      <c r="N57" s="14">
        <f t="shared" si="50"/>
        <v>18</v>
      </c>
      <c r="O57" s="14">
        <f t="shared" si="50"/>
        <v>0</v>
      </c>
      <c r="P57" s="94">
        <f t="shared" si="40"/>
        <v>82</v>
      </c>
      <c r="Q57" s="175">
        <v>16</v>
      </c>
      <c r="R57" s="138">
        <v>162</v>
      </c>
      <c r="S57" s="138"/>
      <c r="T57" s="138"/>
      <c r="U57" s="94">
        <f t="shared" si="6"/>
        <v>178</v>
      </c>
      <c r="V57" s="13"/>
      <c r="W57" s="14"/>
      <c r="X57" s="14"/>
      <c r="Y57" s="14"/>
      <c r="Z57" s="94">
        <f t="shared" si="41"/>
        <v>0</v>
      </c>
      <c r="AA57" s="175">
        <v>11</v>
      </c>
      <c r="AB57" s="138">
        <v>155</v>
      </c>
      <c r="AC57" s="138">
        <v>6</v>
      </c>
      <c r="AD57" s="138"/>
      <c r="AE57" s="94">
        <f t="shared" si="26"/>
        <v>172</v>
      </c>
      <c r="AF57" s="13">
        <f t="shared" ref="AF57:AI60" si="51">(AA57-V57)</f>
        <v>11</v>
      </c>
      <c r="AG57" s="14">
        <f t="shared" si="51"/>
        <v>155</v>
      </c>
      <c r="AH57" s="14">
        <f t="shared" si="51"/>
        <v>6</v>
      </c>
      <c r="AI57" s="14">
        <f t="shared" si="51"/>
        <v>0</v>
      </c>
      <c r="AJ57" s="29">
        <f t="shared" si="9"/>
        <v>172</v>
      </c>
      <c r="AK57" s="108"/>
      <c r="AL57" s="14">
        <f t="shared" si="49"/>
        <v>27</v>
      </c>
      <c r="AM57" s="14">
        <f t="shared" si="49"/>
        <v>381</v>
      </c>
      <c r="AN57" s="14">
        <f t="shared" si="49"/>
        <v>24</v>
      </c>
      <c r="AO57" s="14">
        <f t="shared" si="49"/>
        <v>0</v>
      </c>
      <c r="AP57" s="14">
        <f t="shared" si="49"/>
        <v>432</v>
      </c>
      <c r="AQ57" s="3">
        <f t="shared" si="42"/>
        <v>432</v>
      </c>
      <c r="AR57" s="2"/>
      <c r="AS57" s="2"/>
      <c r="AT57" s="2"/>
      <c r="AU57" s="2"/>
      <c r="AV57" s="2"/>
      <c r="AW57" s="2"/>
      <c r="AX57" s="2"/>
      <c r="AY57" s="2"/>
      <c r="AZ57" s="27" t="str">
        <f t="shared" si="2"/>
        <v xml:space="preserve">   Education - Dean's office</v>
      </c>
      <c r="BA57" s="14">
        <f t="shared" si="45"/>
        <v>27</v>
      </c>
      <c r="BB57" s="14">
        <f t="shared" si="45"/>
        <v>381</v>
      </c>
      <c r="BC57" s="14">
        <f t="shared" si="45"/>
        <v>24</v>
      </c>
      <c r="BD57" s="14">
        <f t="shared" si="45"/>
        <v>0</v>
      </c>
      <c r="BE57" s="29">
        <f t="shared" si="45"/>
        <v>432</v>
      </c>
      <c r="BF57" s="23"/>
      <c r="BG57" s="30" t="str">
        <f t="shared" si="17"/>
        <v xml:space="preserve">   Education - Dean's office</v>
      </c>
      <c r="BH57" s="14">
        <f t="shared" ref="BH57:BL61" si="52">(BA57-G57)</f>
        <v>27</v>
      </c>
      <c r="BI57" s="14">
        <f t="shared" si="52"/>
        <v>317</v>
      </c>
      <c r="BJ57" s="14">
        <f t="shared" si="52"/>
        <v>6</v>
      </c>
      <c r="BK57" s="14">
        <f t="shared" si="52"/>
        <v>0</v>
      </c>
      <c r="BL57" s="29">
        <f t="shared" si="52"/>
        <v>350</v>
      </c>
      <c r="BM57" s="86">
        <f t="shared" si="43"/>
        <v>350</v>
      </c>
      <c r="BN57" s="86">
        <f t="shared" si="44"/>
        <v>0</v>
      </c>
    </row>
    <row r="58" spans="1:66" ht="15" x14ac:dyDescent="0.2">
      <c r="A58" s="27" t="s">
        <v>109</v>
      </c>
      <c r="B58" s="28"/>
      <c r="C58" s="14"/>
      <c r="D58" s="14">
        <v>127</v>
      </c>
      <c r="E58" s="14">
        <v>27</v>
      </c>
      <c r="F58" s="161">
        <f t="shared" si="3"/>
        <v>154</v>
      </c>
      <c r="G58" s="28"/>
      <c r="H58" s="14"/>
      <c r="I58" s="14">
        <v>708</v>
      </c>
      <c r="J58" s="14">
        <v>192</v>
      </c>
      <c r="K58" s="94">
        <f t="shared" si="4"/>
        <v>900</v>
      </c>
      <c r="L58" s="13">
        <f t="shared" si="50"/>
        <v>0</v>
      </c>
      <c r="M58" s="14">
        <f t="shared" si="50"/>
        <v>0</v>
      </c>
      <c r="N58" s="14">
        <f t="shared" si="50"/>
        <v>581</v>
      </c>
      <c r="O58" s="14">
        <f t="shared" si="50"/>
        <v>165</v>
      </c>
      <c r="P58" s="94">
        <f t="shared" si="40"/>
        <v>746</v>
      </c>
      <c r="Q58" s="175"/>
      <c r="R58" s="156"/>
      <c r="S58" s="156">
        <v>1236</v>
      </c>
      <c r="T58" s="156">
        <v>229</v>
      </c>
      <c r="U58" s="94">
        <f t="shared" si="6"/>
        <v>1465</v>
      </c>
      <c r="V58" s="13"/>
      <c r="W58" s="14"/>
      <c r="X58" s="14">
        <v>174</v>
      </c>
      <c r="Y58" s="14">
        <v>2</v>
      </c>
      <c r="Z58" s="94">
        <f t="shared" si="41"/>
        <v>176</v>
      </c>
      <c r="AA58" s="175"/>
      <c r="AB58" s="156"/>
      <c r="AC58" s="156">
        <v>1237</v>
      </c>
      <c r="AD58" s="156">
        <v>459</v>
      </c>
      <c r="AE58" s="94">
        <f t="shared" si="26"/>
        <v>1696</v>
      </c>
      <c r="AF58" s="13">
        <f t="shared" si="51"/>
        <v>0</v>
      </c>
      <c r="AG58" s="14">
        <f t="shared" si="51"/>
        <v>0</v>
      </c>
      <c r="AH58" s="14">
        <f t="shared" si="51"/>
        <v>1063</v>
      </c>
      <c r="AI58" s="14">
        <f t="shared" si="51"/>
        <v>457</v>
      </c>
      <c r="AJ58" s="29">
        <f t="shared" si="9"/>
        <v>1520</v>
      </c>
      <c r="AK58" s="108"/>
      <c r="AL58" s="14">
        <f t="shared" si="49"/>
        <v>0</v>
      </c>
      <c r="AM58" s="14">
        <f t="shared" si="49"/>
        <v>0</v>
      </c>
      <c r="AN58" s="14">
        <f t="shared" si="49"/>
        <v>3181</v>
      </c>
      <c r="AO58" s="14">
        <f t="shared" si="49"/>
        <v>880</v>
      </c>
      <c r="AP58" s="14">
        <f t="shared" si="49"/>
        <v>4061</v>
      </c>
      <c r="AQ58" s="3">
        <f t="shared" si="42"/>
        <v>4061</v>
      </c>
      <c r="AR58" s="2"/>
      <c r="AS58" s="2"/>
      <c r="AT58" s="2"/>
      <c r="AU58" s="2"/>
      <c r="AV58" s="2"/>
      <c r="AW58" s="2"/>
      <c r="AX58" s="2"/>
      <c r="AY58" s="2"/>
      <c r="AZ58" s="27" t="str">
        <f t="shared" si="2"/>
        <v xml:space="preserve">   Educational Leadership (inclu AOCNT)</v>
      </c>
      <c r="BA58" s="14">
        <f t="shared" si="45"/>
        <v>0</v>
      </c>
      <c r="BB58" s="14">
        <f t="shared" si="45"/>
        <v>0</v>
      </c>
      <c r="BC58" s="14">
        <f t="shared" si="45"/>
        <v>3181</v>
      </c>
      <c r="BD58" s="14">
        <f t="shared" si="45"/>
        <v>880</v>
      </c>
      <c r="BE58" s="29">
        <f t="shared" si="45"/>
        <v>4061</v>
      </c>
      <c r="BF58" s="23"/>
      <c r="BG58" s="30" t="str">
        <f t="shared" si="17"/>
        <v xml:space="preserve">   Educational Leadership (inclu AOCNT)</v>
      </c>
      <c r="BH58" s="14">
        <f t="shared" si="52"/>
        <v>0</v>
      </c>
      <c r="BI58" s="14"/>
      <c r="BJ58" s="14">
        <f t="shared" si="52"/>
        <v>2473</v>
      </c>
      <c r="BK58" s="14">
        <f t="shared" si="52"/>
        <v>688</v>
      </c>
      <c r="BL58" s="29">
        <f t="shared" si="52"/>
        <v>3161</v>
      </c>
      <c r="BM58" s="86">
        <f t="shared" si="43"/>
        <v>3161</v>
      </c>
      <c r="BN58" s="86">
        <f t="shared" si="44"/>
        <v>0</v>
      </c>
    </row>
    <row r="59" spans="1:66" ht="15" x14ac:dyDescent="0.2">
      <c r="A59" s="27" t="s">
        <v>96</v>
      </c>
      <c r="B59" s="28">
        <v>118</v>
      </c>
      <c r="C59" s="14">
        <v>6</v>
      </c>
      <c r="D59" s="14"/>
      <c r="E59" s="14">
        <v>3</v>
      </c>
      <c r="F59" s="161">
        <f t="shared" si="3"/>
        <v>127</v>
      </c>
      <c r="G59" s="28">
        <v>250</v>
      </c>
      <c r="H59" s="14">
        <v>444</v>
      </c>
      <c r="I59" s="14">
        <v>1139</v>
      </c>
      <c r="J59" s="14">
        <v>94</v>
      </c>
      <c r="K59" s="94">
        <f t="shared" si="4"/>
        <v>1927</v>
      </c>
      <c r="L59" s="13">
        <f t="shared" si="50"/>
        <v>132</v>
      </c>
      <c r="M59" s="14">
        <f t="shared" si="50"/>
        <v>438</v>
      </c>
      <c r="N59" s="14">
        <f t="shared" si="50"/>
        <v>1139</v>
      </c>
      <c r="O59" s="14">
        <f t="shared" si="50"/>
        <v>91</v>
      </c>
      <c r="P59" s="94">
        <f t="shared" si="40"/>
        <v>1800</v>
      </c>
      <c r="Q59" s="175">
        <v>1290</v>
      </c>
      <c r="R59" s="156">
        <v>1180</v>
      </c>
      <c r="S59" s="156">
        <v>2364</v>
      </c>
      <c r="T59" s="156">
        <v>144</v>
      </c>
      <c r="U59" s="94">
        <f t="shared" si="6"/>
        <v>4978</v>
      </c>
      <c r="V59" s="13">
        <v>155</v>
      </c>
      <c r="W59" s="14">
        <v>51</v>
      </c>
      <c r="X59" s="14">
        <v>18</v>
      </c>
      <c r="Y59" s="14"/>
      <c r="Z59" s="94">
        <f t="shared" si="41"/>
        <v>224</v>
      </c>
      <c r="AA59" s="175">
        <v>734</v>
      </c>
      <c r="AB59" s="156">
        <v>1181</v>
      </c>
      <c r="AC59" s="156">
        <v>2318</v>
      </c>
      <c r="AD59" s="156">
        <v>246</v>
      </c>
      <c r="AE59" s="94">
        <f t="shared" si="26"/>
        <v>4479</v>
      </c>
      <c r="AF59" s="13">
        <f t="shared" si="51"/>
        <v>579</v>
      </c>
      <c r="AG59" s="14">
        <f t="shared" si="51"/>
        <v>1130</v>
      </c>
      <c r="AH59" s="14">
        <f t="shared" si="51"/>
        <v>2300</v>
      </c>
      <c r="AI59" s="14">
        <f t="shared" si="51"/>
        <v>246</v>
      </c>
      <c r="AJ59" s="29">
        <f t="shared" si="9"/>
        <v>4255</v>
      </c>
      <c r="AK59" s="108"/>
      <c r="AL59" s="14">
        <f t="shared" si="49"/>
        <v>2274</v>
      </c>
      <c r="AM59" s="14">
        <f t="shared" si="49"/>
        <v>2805</v>
      </c>
      <c r="AN59" s="14">
        <f t="shared" si="49"/>
        <v>5821</v>
      </c>
      <c r="AO59" s="14">
        <f t="shared" si="49"/>
        <v>484</v>
      </c>
      <c r="AP59" s="14">
        <f t="shared" si="49"/>
        <v>11384</v>
      </c>
      <c r="AQ59" s="3">
        <f t="shared" si="42"/>
        <v>11384</v>
      </c>
      <c r="AR59" s="2"/>
      <c r="AS59" s="2"/>
      <c r="AT59" s="2"/>
      <c r="AU59" s="2"/>
      <c r="AV59" s="2"/>
      <c r="AW59" s="2"/>
      <c r="AX59" s="2"/>
      <c r="AY59" s="2"/>
      <c r="AZ59" s="27" t="str">
        <f t="shared" si="2"/>
        <v xml:space="preserve">   Special Ed., Counseling and Student Affairs</v>
      </c>
      <c r="BA59" s="14">
        <f t="shared" si="45"/>
        <v>2274</v>
      </c>
      <c r="BB59" s="14">
        <f t="shared" si="45"/>
        <v>2805</v>
      </c>
      <c r="BC59" s="14">
        <f t="shared" si="45"/>
        <v>5821</v>
      </c>
      <c r="BD59" s="14">
        <f t="shared" si="45"/>
        <v>484</v>
      </c>
      <c r="BE59" s="29">
        <f t="shared" si="45"/>
        <v>11384</v>
      </c>
      <c r="BF59" s="23"/>
      <c r="BG59" s="30" t="str">
        <f t="shared" si="17"/>
        <v xml:space="preserve">   Special Ed., Counseling and Student Affairs</v>
      </c>
      <c r="BH59" s="14">
        <f t="shared" si="52"/>
        <v>2024</v>
      </c>
      <c r="BI59" s="14">
        <f t="shared" si="52"/>
        <v>2361</v>
      </c>
      <c r="BJ59" s="14">
        <f t="shared" si="52"/>
        <v>4682</v>
      </c>
      <c r="BK59" s="14">
        <f t="shared" si="52"/>
        <v>390</v>
      </c>
      <c r="BL59" s="29">
        <f t="shared" si="52"/>
        <v>9457</v>
      </c>
      <c r="BM59" s="86">
        <f t="shared" si="43"/>
        <v>9457</v>
      </c>
      <c r="BN59" s="86">
        <f t="shared" si="44"/>
        <v>0</v>
      </c>
    </row>
    <row r="60" spans="1:66" ht="15" x14ac:dyDescent="0.2">
      <c r="A60" s="27" t="s">
        <v>95</v>
      </c>
      <c r="B60" s="28"/>
      <c r="C60" s="14">
        <v>17</v>
      </c>
      <c r="D60" s="14">
        <v>33</v>
      </c>
      <c r="E60" s="14">
        <v>2</v>
      </c>
      <c r="F60" s="161">
        <f t="shared" si="3"/>
        <v>52</v>
      </c>
      <c r="G60" s="28">
        <v>50</v>
      </c>
      <c r="H60" s="14">
        <v>240</v>
      </c>
      <c r="I60" s="14">
        <v>1030</v>
      </c>
      <c r="J60" s="14">
        <v>47</v>
      </c>
      <c r="K60" s="94">
        <f t="shared" si="4"/>
        <v>1367</v>
      </c>
      <c r="L60" s="13">
        <f t="shared" si="50"/>
        <v>50</v>
      </c>
      <c r="M60" s="14">
        <f t="shared" si="50"/>
        <v>223</v>
      </c>
      <c r="N60" s="14">
        <f t="shared" si="50"/>
        <v>997</v>
      </c>
      <c r="O60" s="14">
        <f t="shared" si="50"/>
        <v>45</v>
      </c>
      <c r="P60" s="94">
        <f t="shared" si="40"/>
        <v>1315</v>
      </c>
      <c r="Q60" s="157">
        <v>893</v>
      </c>
      <c r="R60" s="138">
        <v>5760</v>
      </c>
      <c r="S60" s="138">
        <v>1235</v>
      </c>
      <c r="T60" s="138">
        <v>261</v>
      </c>
      <c r="U60" s="94">
        <f t="shared" si="6"/>
        <v>8149</v>
      </c>
      <c r="V60" s="13"/>
      <c r="W60" s="14">
        <v>3</v>
      </c>
      <c r="X60" s="14">
        <v>26</v>
      </c>
      <c r="Y60" s="14">
        <v>6</v>
      </c>
      <c r="Z60" s="94">
        <f t="shared" si="41"/>
        <v>35</v>
      </c>
      <c r="AA60" s="157">
        <v>820</v>
      </c>
      <c r="AB60" s="138">
        <v>6103</v>
      </c>
      <c r="AC60" s="138">
        <v>1209</v>
      </c>
      <c r="AD60" s="138">
        <v>229</v>
      </c>
      <c r="AE60" s="94">
        <f t="shared" si="26"/>
        <v>8361</v>
      </c>
      <c r="AF60" s="13">
        <f t="shared" si="51"/>
        <v>820</v>
      </c>
      <c r="AG60" s="14">
        <f t="shared" si="51"/>
        <v>6100</v>
      </c>
      <c r="AH60" s="14">
        <f t="shared" si="51"/>
        <v>1183</v>
      </c>
      <c r="AI60" s="14">
        <f t="shared" si="51"/>
        <v>223</v>
      </c>
      <c r="AJ60" s="29">
        <f t="shared" si="9"/>
        <v>8326</v>
      </c>
      <c r="AK60" s="108"/>
      <c r="AL60" s="14">
        <f t="shared" si="49"/>
        <v>1763</v>
      </c>
      <c r="AM60" s="14">
        <f t="shared" si="49"/>
        <v>12103</v>
      </c>
      <c r="AN60" s="14">
        <f t="shared" si="49"/>
        <v>3474</v>
      </c>
      <c r="AO60" s="14">
        <f t="shared" si="49"/>
        <v>537</v>
      </c>
      <c r="AP60" s="14">
        <f t="shared" si="49"/>
        <v>17877</v>
      </c>
      <c r="AQ60" s="3">
        <f t="shared" si="42"/>
        <v>17877</v>
      </c>
      <c r="AR60" s="2"/>
      <c r="AS60" s="2"/>
      <c r="AT60" s="2"/>
      <c r="AU60" s="2"/>
      <c r="AV60" s="2"/>
      <c r="AW60" s="2"/>
      <c r="AX60" s="2"/>
      <c r="AY60" s="2"/>
      <c r="AZ60" s="27" t="str">
        <f t="shared" si="2"/>
        <v xml:space="preserve">   Curriculum and Instruction</v>
      </c>
      <c r="BA60" s="14">
        <f t="shared" si="45"/>
        <v>1763</v>
      </c>
      <c r="BB60" s="14">
        <f t="shared" si="45"/>
        <v>12103</v>
      </c>
      <c r="BC60" s="14">
        <f t="shared" si="45"/>
        <v>3474</v>
      </c>
      <c r="BD60" s="14">
        <f t="shared" si="45"/>
        <v>537</v>
      </c>
      <c r="BE60" s="29">
        <f t="shared" si="45"/>
        <v>17877</v>
      </c>
      <c r="BF60" s="23"/>
      <c r="BG60" s="30" t="str">
        <f t="shared" si="17"/>
        <v xml:space="preserve">   Curriculum and Instruction</v>
      </c>
      <c r="BH60" s="14">
        <f t="shared" si="52"/>
        <v>1713</v>
      </c>
      <c r="BI60" s="14">
        <f t="shared" si="52"/>
        <v>11863</v>
      </c>
      <c r="BJ60" s="14">
        <f t="shared" si="52"/>
        <v>2444</v>
      </c>
      <c r="BK60" s="14">
        <f t="shared" si="52"/>
        <v>490</v>
      </c>
      <c r="BL60" s="29">
        <f t="shared" si="52"/>
        <v>16510</v>
      </c>
      <c r="BM60" s="86">
        <f t="shared" si="43"/>
        <v>16510</v>
      </c>
      <c r="BN60" s="86">
        <f t="shared" si="44"/>
        <v>0</v>
      </c>
    </row>
    <row r="61" spans="1:66" ht="16.5" thickBot="1" x14ac:dyDescent="0.3">
      <c r="A61" s="115" t="s">
        <v>60</v>
      </c>
      <c r="B61" s="16">
        <f>SUM(B57:B60)</f>
        <v>118</v>
      </c>
      <c r="C61" s="16">
        <f>SUM(C57:C60)</f>
        <v>23</v>
      </c>
      <c r="D61" s="16">
        <f>SUM(D57:D60)</f>
        <v>160</v>
      </c>
      <c r="E61" s="16">
        <f>SUM(E57:E60)</f>
        <v>32</v>
      </c>
      <c r="F61" s="164">
        <f t="shared" si="3"/>
        <v>333</v>
      </c>
      <c r="G61" s="16">
        <f>SUM(G57:G60)</f>
        <v>300</v>
      </c>
      <c r="H61" s="17">
        <f>SUM(H57:H60)</f>
        <v>748</v>
      </c>
      <c r="I61" s="17">
        <f>SUM(I57:I60)</f>
        <v>2895</v>
      </c>
      <c r="J61" s="17">
        <f>SUM(J57:J60)</f>
        <v>333</v>
      </c>
      <c r="K61" s="164">
        <f>SUM(G61:J61)</f>
        <v>4276</v>
      </c>
      <c r="L61" s="16">
        <f>SUM(L57:L60)</f>
        <v>182</v>
      </c>
      <c r="M61" s="17">
        <f>SUM(M57:M60)</f>
        <v>725</v>
      </c>
      <c r="N61" s="17">
        <f>SUM(N57:N60)</f>
        <v>2735</v>
      </c>
      <c r="O61" s="17">
        <f>SUM(O57:O60)</f>
        <v>301</v>
      </c>
      <c r="P61" s="97">
        <f t="shared" si="40"/>
        <v>3943</v>
      </c>
      <c r="Q61" s="139">
        <f>SUM(Q57:Q60)</f>
        <v>2199</v>
      </c>
      <c r="R61" s="140">
        <f>SUM(R57:R60)</f>
        <v>7102</v>
      </c>
      <c r="S61" s="140">
        <f>SUM(S57:S60)</f>
        <v>4835</v>
      </c>
      <c r="T61" s="140">
        <f>SUM(T57:T60)</f>
        <v>634</v>
      </c>
      <c r="U61" s="97">
        <f t="shared" si="6"/>
        <v>14770</v>
      </c>
      <c r="V61" s="16">
        <f>SUM(V57:V60)</f>
        <v>155</v>
      </c>
      <c r="W61" s="17">
        <f>SUM(W57:W60)</f>
        <v>54</v>
      </c>
      <c r="X61" s="17">
        <f>SUM(X57:X60)</f>
        <v>218</v>
      </c>
      <c r="Y61" s="17">
        <f>SUM(Y57:Y60)</f>
        <v>8</v>
      </c>
      <c r="Z61" s="97">
        <f t="shared" si="41"/>
        <v>435</v>
      </c>
      <c r="AA61" s="139">
        <f>SUM(AA57:AA60)</f>
        <v>1565</v>
      </c>
      <c r="AB61" s="140">
        <f>SUM(AB57:AB60)</f>
        <v>7439</v>
      </c>
      <c r="AC61" s="140">
        <f>SUM(AC57:AC60)</f>
        <v>4770</v>
      </c>
      <c r="AD61" s="140">
        <f>SUM(AD57:AD60)</f>
        <v>934</v>
      </c>
      <c r="AE61" s="164">
        <f t="shared" si="26"/>
        <v>14708</v>
      </c>
      <c r="AF61" s="16">
        <f>SUM(AF57:AF60)</f>
        <v>1410</v>
      </c>
      <c r="AG61" s="17">
        <f>SUM(AG57:AG60)</f>
        <v>7385</v>
      </c>
      <c r="AH61" s="17">
        <f>SUM(AH57:AH60)</f>
        <v>4552</v>
      </c>
      <c r="AI61" s="17">
        <f>SUM(AI57:AI60)</f>
        <v>926</v>
      </c>
      <c r="AJ61" s="43">
        <f t="shared" si="9"/>
        <v>14273</v>
      </c>
      <c r="AK61" s="109"/>
      <c r="AL61" s="14">
        <f t="shared" si="49"/>
        <v>4064</v>
      </c>
      <c r="AM61" s="14">
        <f t="shared" si="49"/>
        <v>15289</v>
      </c>
      <c r="AN61" s="14">
        <f t="shared" si="49"/>
        <v>12500</v>
      </c>
      <c r="AO61" s="14">
        <f t="shared" si="49"/>
        <v>1901</v>
      </c>
      <c r="AP61" s="14">
        <f t="shared" si="49"/>
        <v>33754</v>
      </c>
      <c r="AQ61" s="3">
        <f t="shared" si="42"/>
        <v>33754</v>
      </c>
      <c r="AR61" s="2"/>
      <c r="AS61" s="2"/>
      <c r="AT61" s="2"/>
      <c r="AU61" s="2"/>
      <c r="AV61" s="2"/>
      <c r="AW61" s="2"/>
      <c r="AX61" s="2"/>
      <c r="AY61" s="2"/>
      <c r="AZ61" s="72" t="str">
        <f t="shared" si="2"/>
        <v xml:space="preserve">     Total </v>
      </c>
      <c r="BA61" s="17">
        <f t="shared" si="45"/>
        <v>4064</v>
      </c>
      <c r="BB61" s="17">
        <f t="shared" si="45"/>
        <v>15289</v>
      </c>
      <c r="BC61" s="17">
        <f t="shared" si="45"/>
        <v>12500</v>
      </c>
      <c r="BD61" s="17">
        <f t="shared" si="45"/>
        <v>1901</v>
      </c>
      <c r="BE61" s="43">
        <f t="shared" si="45"/>
        <v>33754</v>
      </c>
      <c r="BF61" s="23"/>
      <c r="BG61" s="68" t="str">
        <f t="shared" si="17"/>
        <v xml:space="preserve">     Total </v>
      </c>
      <c r="BH61" s="25">
        <f t="shared" si="52"/>
        <v>3764</v>
      </c>
      <c r="BI61" s="25">
        <f t="shared" si="52"/>
        <v>14541</v>
      </c>
      <c r="BJ61" s="25">
        <f t="shared" si="52"/>
        <v>9605</v>
      </c>
      <c r="BK61" s="25">
        <f t="shared" si="52"/>
        <v>1568</v>
      </c>
      <c r="BL61" s="47">
        <f t="shared" si="52"/>
        <v>29478</v>
      </c>
      <c r="BM61" s="86">
        <f t="shared" si="43"/>
        <v>29478</v>
      </c>
      <c r="BN61" s="86">
        <f t="shared" si="44"/>
        <v>0</v>
      </c>
    </row>
    <row r="62" spans="1:66" ht="15" x14ac:dyDescent="0.2">
      <c r="A62" s="63" t="s">
        <v>61</v>
      </c>
      <c r="B62" s="90"/>
      <c r="C62" s="73"/>
      <c r="D62" s="73"/>
      <c r="E62" s="73"/>
      <c r="F62" s="120">
        <f t="shared" si="3"/>
        <v>0</v>
      </c>
      <c r="G62" s="91"/>
      <c r="H62" s="73"/>
      <c r="I62" s="73"/>
      <c r="J62" s="73"/>
      <c r="K62" s="120">
        <f t="shared" si="4"/>
        <v>0</v>
      </c>
      <c r="L62" s="91"/>
      <c r="M62" s="73"/>
      <c r="N62" s="73"/>
      <c r="O62" s="73"/>
      <c r="P62" s="123">
        <f t="shared" si="40"/>
        <v>0</v>
      </c>
      <c r="Q62" s="173"/>
      <c r="R62" s="142"/>
      <c r="S62" s="142"/>
      <c r="T62" s="142"/>
      <c r="U62" s="123">
        <f t="shared" si="6"/>
        <v>0</v>
      </c>
      <c r="V62" s="91"/>
      <c r="W62" s="73"/>
      <c r="X62" s="73"/>
      <c r="Y62" s="73"/>
      <c r="Z62" s="123">
        <f t="shared" si="41"/>
        <v>0</v>
      </c>
      <c r="AA62" s="173"/>
      <c r="AB62" s="142"/>
      <c r="AC62" s="142"/>
      <c r="AD62" s="142"/>
      <c r="AE62" s="120">
        <f t="shared" si="26"/>
        <v>0</v>
      </c>
      <c r="AF62" s="91"/>
      <c r="AG62" s="73"/>
      <c r="AH62" s="73"/>
      <c r="AI62" s="73"/>
      <c r="AJ62" s="74">
        <f t="shared" si="9"/>
        <v>0</v>
      </c>
      <c r="AK62" s="108"/>
      <c r="AL62" s="14">
        <f t="shared" si="49"/>
        <v>0</v>
      </c>
      <c r="AM62" s="14">
        <f t="shared" si="49"/>
        <v>0</v>
      </c>
      <c r="AN62" s="14">
        <f t="shared" si="49"/>
        <v>0</v>
      </c>
      <c r="AO62" s="14">
        <f t="shared" si="49"/>
        <v>0</v>
      </c>
      <c r="AP62" s="14">
        <f t="shared" si="49"/>
        <v>0</v>
      </c>
      <c r="AQ62" s="3">
        <f t="shared" si="42"/>
        <v>0</v>
      </c>
      <c r="AR62" s="2"/>
      <c r="AS62" s="2"/>
      <c r="AT62" s="2"/>
      <c r="AU62" s="2"/>
      <c r="AV62" s="2"/>
      <c r="AW62" s="2"/>
      <c r="AX62" s="2"/>
      <c r="AY62" s="2"/>
      <c r="AZ62" s="64" t="str">
        <f t="shared" si="2"/>
        <v>COLLEGE OF ENGINEERING</v>
      </c>
      <c r="BA62" s="73">
        <f t="shared" si="45"/>
        <v>0</v>
      </c>
      <c r="BB62" s="73"/>
      <c r="BC62" s="73"/>
      <c r="BD62" s="73"/>
      <c r="BE62" s="74"/>
      <c r="BF62" s="23"/>
      <c r="BG62" s="69" t="str">
        <f t="shared" si="17"/>
        <v>COLLEGE OF ENGINEERING</v>
      </c>
      <c r="BH62" s="70"/>
      <c r="BI62" s="70"/>
      <c r="BJ62" s="70"/>
      <c r="BK62" s="70"/>
      <c r="BL62" s="71"/>
      <c r="BM62" s="86">
        <f t="shared" si="43"/>
        <v>0</v>
      </c>
      <c r="BN62" s="86">
        <f t="shared" si="44"/>
        <v>0</v>
      </c>
    </row>
    <row r="63" spans="1:66" ht="15" x14ac:dyDescent="0.2">
      <c r="A63" s="27" t="s">
        <v>98</v>
      </c>
      <c r="B63" s="28"/>
      <c r="C63" s="14"/>
      <c r="D63" s="14"/>
      <c r="E63" s="14"/>
      <c r="F63" s="94">
        <f t="shared" si="3"/>
        <v>0</v>
      </c>
      <c r="G63" s="13"/>
      <c r="H63" s="14"/>
      <c r="I63" s="14"/>
      <c r="J63" s="14"/>
      <c r="K63" s="94">
        <f t="shared" si="4"/>
        <v>0</v>
      </c>
      <c r="L63" s="13">
        <f t="shared" ref="L63:O71" si="53">(G63-B63)</f>
        <v>0</v>
      </c>
      <c r="M63" s="14">
        <f t="shared" si="53"/>
        <v>0</v>
      </c>
      <c r="N63" s="14">
        <f t="shared" si="53"/>
        <v>0</v>
      </c>
      <c r="O63" s="14">
        <f t="shared" si="53"/>
        <v>0</v>
      </c>
      <c r="P63" s="94">
        <f t="shared" si="40"/>
        <v>0</v>
      </c>
      <c r="Q63" s="170">
        <v>255</v>
      </c>
      <c r="R63" s="156"/>
      <c r="S63" s="138"/>
      <c r="T63" s="138"/>
      <c r="U63" s="94">
        <f t="shared" si="6"/>
        <v>255</v>
      </c>
      <c r="V63" s="13"/>
      <c r="W63" s="14"/>
      <c r="X63" s="14"/>
      <c r="Y63" s="14"/>
      <c r="Z63" s="94">
        <f t="shared" si="41"/>
        <v>0</v>
      </c>
      <c r="AA63" s="170">
        <v>30</v>
      </c>
      <c r="AB63" s="156">
        <v>29</v>
      </c>
      <c r="AC63" s="138"/>
      <c r="AD63" s="138"/>
      <c r="AE63" s="94">
        <f t="shared" si="26"/>
        <v>59</v>
      </c>
      <c r="AF63" s="13">
        <f t="shared" ref="AF63:AI71" si="54">(AA63-V63)</f>
        <v>30</v>
      </c>
      <c r="AG63" s="14">
        <f t="shared" si="54"/>
        <v>29</v>
      </c>
      <c r="AH63" s="14">
        <f t="shared" si="54"/>
        <v>0</v>
      </c>
      <c r="AI63" s="14">
        <f t="shared" si="54"/>
        <v>0</v>
      </c>
      <c r="AJ63" s="29">
        <f t="shared" si="9"/>
        <v>59</v>
      </c>
      <c r="AK63" s="108"/>
      <c r="AL63" s="14">
        <f t="shared" si="49"/>
        <v>285</v>
      </c>
      <c r="AM63" s="14">
        <f t="shared" si="49"/>
        <v>29</v>
      </c>
      <c r="AN63" s="14">
        <f t="shared" si="49"/>
        <v>0</v>
      </c>
      <c r="AO63" s="14">
        <f t="shared" si="49"/>
        <v>0</v>
      </c>
      <c r="AP63" s="14">
        <f t="shared" si="49"/>
        <v>314</v>
      </c>
      <c r="AQ63" s="3">
        <f t="shared" si="42"/>
        <v>314</v>
      </c>
      <c r="AR63" s="2"/>
      <c r="AS63" s="2"/>
      <c r="AT63" s="2"/>
      <c r="AU63" s="2"/>
      <c r="AV63" s="2"/>
      <c r="AW63" s="2"/>
      <c r="AX63" s="2"/>
      <c r="AY63" s="2"/>
      <c r="AZ63" s="27" t="str">
        <f t="shared" si="2"/>
        <v xml:space="preserve">   General Engineering - Dean's office</v>
      </c>
      <c r="BA63" s="14">
        <f t="shared" si="45"/>
        <v>285</v>
      </c>
      <c r="BB63" s="14">
        <f t="shared" si="45"/>
        <v>29</v>
      </c>
      <c r="BC63" s="14">
        <f t="shared" si="45"/>
        <v>0</v>
      </c>
      <c r="BD63" s="14">
        <f t="shared" si="45"/>
        <v>0</v>
      </c>
      <c r="BE63" s="29">
        <f t="shared" ref="BE63:BE71" si="55">SUM(BA63:BD63)</f>
        <v>314</v>
      </c>
      <c r="BF63" s="23"/>
      <c r="BG63" s="30" t="str">
        <f t="shared" si="17"/>
        <v xml:space="preserve">   General Engineering - Dean's office</v>
      </c>
      <c r="BH63" s="14">
        <f t="shared" ref="BH63:BL72" si="56">(BA63-G63)</f>
        <v>285</v>
      </c>
      <c r="BI63" s="14">
        <f t="shared" si="56"/>
        <v>29</v>
      </c>
      <c r="BJ63" s="14">
        <f t="shared" si="56"/>
        <v>0</v>
      </c>
      <c r="BK63" s="14">
        <f t="shared" si="56"/>
        <v>0</v>
      </c>
      <c r="BL63" s="29">
        <f t="shared" si="56"/>
        <v>314</v>
      </c>
      <c r="BM63" s="86">
        <f t="shared" si="43"/>
        <v>314</v>
      </c>
      <c r="BN63" s="86">
        <f t="shared" si="44"/>
        <v>0</v>
      </c>
    </row>
    <row r="64" spans="1:66" ht="15" x14ac:dyDescent="0.2">
      <c r="A64" s="27" t="s">
        <v>100</v>
      </c>
      <c r="B64" s="28">
        <v>9</v>
      </c>
      <c r="C64" s="14">
        <v>7</v>
      </c>
      <c r="D64" s="14">
        <v>9</v>
      </c>
      <c r="E64" s="14"/>
      <c r="F64" s="161">
        <f>SUM(B64:E64)</f>
        <v>25</v>
      </c>
      <c r="G64" s="28">
        <v>9</v>
      </c>
      <c r="H64" s="14">
        <v>12</v>
      </c>
      <c r="I64" s="14">
        <v>9</v>
      </c>
      <c r="J64" s="14"/>
      <c r="K64" s="94">
        <f>SUM(G64:J64)</f>
        <v>30</v>
      </c>
      <c r="L64" s="13">
        <f>(G64-B64)</f>
        <v>0</v>
      </c>
      <c r="M64" s="14">
        <f>(H64-C64)</f>
        <v>5</v>
      </c>
      <c r="N64" s="14">
        <f>(I64-D64)</f>
        <v>0</v>
      </c>
      <c r="O64" s="14">
        <f>(J64-E64)</f>
        <v>0</v>
      </c>
      <c r="P64" s="94">
        <f>SUM(L64:O64)</f>
        <v>5</v>
      </c>
      <c r="Q64" s="175">
        <v>1691</v>
      </c>
      <c r="R64" s="138">
        <v>2857</v>
      </c>
      <c r="S64" s="138">
        <v>296</v>
      </c>
      <c r="T64" s="138"/>
      <c r="U64" s="94">
        <f t="shared" si="6"/>
        <v>4844</v>
      </c>
      <c r="V64" s="13">
        <v>2</v>
      </c>
      <c r="W64" s="14">
        <v>7</v>
      </c>
      <c r="X64" s="14">
        <v>5</v>
      </c>
      <c r="Y64" s="14"/>
      <c r="Z64" s="94">
        <f>SUM(V64:Y64)</f>
        <v>14</v>
      </c>
      <c r="AA64" s="175">
        <v>784</v>
      </c>
      <c r="AB64" s="138">
        <v>2951</v>
      </c>
      <c r="AC64" s="138">
        <v>371</v>
      </c>
      <c r="AD64" s="138"/>
      <c r="AE64" s="94">
        <f>SUM(AA64:AD64)</f>
        <v>4106</v>
      </c>
      <c r="AF64" s="13">
        <f>(AA64-V64)</f>
        <v>782</v>
      </c>
      <c r="AG64" s="14">
        <f>(AB64-W64)</f>
        <v>2944</v>
      </c>
      <c r="AH64" s="14">
        <f>(AC64-X64)</f>
        <v>366</v>
      </c>
      <c r="AI64" s="14">
        <f>(AD64-Y64)</f>
        <v>0</v>
      </c>
      <c r="AJ64" s="29">
        <f>SUM(AF64:AI64)</f>
        <v>4092</v>
      </c>
      <c r="AK64" s="108"/>
      <c r="AL64" s="14">
        <f>(G64+Q64+AA64)</f>
        <v>2484</v>
      </c>
      <c r="AM64" s="14">
        <f>(H64+R64+AB64)</f>
        <v>5820</v>
      </c>
      <c r="AN64" s="14">
        <f>(I64+S64+AC64)</f>
        <v>676</v>
      </c>
      <c r="AO64" s="14">
        <f>(J64+T64+AD64)</f>
        <v>0</v>
      </c>
      <c r="AP64" s="14">
        <f>(K64+U64+AE64)</f>
        <v>8980</v>
      </c>
      <c r="AQ64" s="3">
        <f>SUM(AL64:AO64)</f>
        <v>8980</v>
      </c>
      <c r="AR64" s="2"/>
      <c r="AS64" s="2"/>
      <c r="AT64" s="2"/>
      <c r="AU64" s="2"/>
      <c r="AV64" s="2"/>
      <c r="AW64" s="2"/>
      <c r="AX64" s="2"/>
      <c r="AY64" s="2"/>
      <c r="AZ64" s="27" t="str">
        <f t="shared" si="2"/>
        <v xml:space="preserve">  Arch. Engineering &amp; Construction Science</v>
      </c>
      <c r="BA64" s="14">
        <f>AL64</f>
        <v>2484</v>
      </c>
      <c r="BB64" s="14">
        <f>AM64</f>
        <v>5820</v>
      </c>
      <c r="BC64" s="14">
        <f>AN64</f>
        <v>676</v>
      </c>
      <c r="BD64" s="14">
        <f>AO64</f>
        <v>0</v>
      </c>
      <c r="BE64" s="29">
        <f>SUM(BA64:BD64)</f>
        <v>8980</v>
      </c>
      <c r="BF64" s="23"/>
      <c r="BG64" s="30" t="str">
        <f t="shared" si="17"/>
        <v xml:space="preserve">  Arch. Engineering &amp; Construction Science</v>
      </c>
      <c r="BH64" s="14">
        <f>(BA64-G64)</f>
        <v>2475</v>
      </c>
      <c r="BI64" s="14">
        <f>(BB64-H64)</f>
        <v>5808</v>
      </c>
      <c r="BJ64" s="14">
        <f>(BC64-I64)</f>
        <v>667</v>
      </c>
      <c r="BK64" s="14">
        <f>(BD64-J64)</f>
        <v>0</v>
      </c>
      <c r="BL64" s="29">
        <f>(BE64-K64)</f>
        <v>8950</v>
      </c>
      <c r="BM64" s="86">
        <f>SUM(BH64:BI64,BJ64:BK64)</f>
        <v>8950</v>
      </c>
      <c r="BN64" s="86">
        <f>BM64-BL64</f>
        <v>0</v>
      </c>
    </row>
    <row r="65" spans="1:66" ht="15" x14ac:dyDescent="0.2">
      <c r="A65" s="27" t="s">
        <v>99</v>
      </c>
      <c r="B65" s="28"/>
      <c r="C65" s="14"/>
      <c r="D65" s="14">
        <v>8</v>
      </c>
      <c r="E65" s="14"/>
      <c r="F65" s="161">
        <f t="shared" si="3"/>
        <v>8</v>
      </c>
      <c r="G65" s="28"/>
      <c r="H65" s="14">
        <v>3</v>
      </c>
      <c r="I65" s="14">
        <v>27</v>
      </c>
      <c r="J65" s="14">
        <v>29</v>
      </c>
      <c r="K65" s="94">
        <f t="shared" si="4"/>
        <v>59</v>
      </c>
      <c r="L65" s="13">
        <f t="shared" si="53"/>
        <v>0</v>
      </c>
      <c r="M65" s="14">
        <f t="shared" si="53"/>
        <v>3</v>
      </c>
      <c r="N65" s="14">
        <f t="shared" si="53"/>
        <v>19</v>
      </c>
      <c r="O65" s="14">
        <f t="shared" si="53"/>
        <v>29</v>
      </c>
      <c r="P65" s="94">
        <f t="shared" si="40"/>
        <v>51</v>
      </c>
      <c r="Q65" s="175">
        <v>340</v>
      </c>
      <c r="R65" s="138">
        <v>875</v>
      </c>
      <c r="S65" s="138">
        <v>136</v>
      </c>
      <c r="T65" s="138">
        <v>59</v>
      </c>
      <c r="U65" s="94">
        <f t="shared" si="6"/>
        <v>1410</v>
      </c>
      <c r="V65" s="13"/>
      <c r="W65" s="14"/>
      <c r="X65" s="14">
        <v>16</v>
      </c>
      <c r="Y65" s="14"/>
      <c r="Z65" s="94">
        <f t="shared" si="41"/>
        <v>16</v>
      </c>
      <c r="AA65" s="175">
        <v>47</v>
      </c>
      <c r="AB65" s="138">
        <v>894</v>
      </c>
      <c r="AC65" s="138">
        <v>93</v>
      </c>
      <c r="AD65" s="138">
        <v>76</v>
      </c>
      <c r="AE65" s="94">
        <f t="shared" si="26"/>
        <v>1110</v>
      </c>
      <c r="AF65" s="13">
        <f t="shared" si="54"/>
        <v>47</v>
      </c>
      <c r="AG65" s="14">
        <f t="shared" si="54"/>
        <v>894</v>
      </c>
      <c r="AH65" s="14">
        <f t="shared" si="54"/>
        <v>77</v>
      </c>
      <c r="AI65" s="14">
        <f t="shared" si="54"/>
        <v>76</v>
      </c>
      <c r="AJ65" s="29">
        <f t="shared" si="9"/>
        <v>1094</v>
      </c>
      <c r="AK65" s="108"/>
      <c r="AL65" s="14">
        <f t="shared" si="49"/>
        <v>387</v>
      </c>
      <c r="AM65" s="14">
        <f t="shared" si="49"/>
        <v>1772</v>
      </c>
      <c r="AN65" s="14">
        <f t="shared" si="49"/>
        <v>256</v>
      </c>
      <c r="AO65" s="14">
        <f t="shared" si="49"/>
        <v>164</v>
      </c>
      <c r="AP65" s="14">
        <f t="shared" si="49"/>
        <v>2579</v>
      </c>
      <c r="AQ65" s="3">
        <f t="shared" si="42"/>
        <v>2579</v>
      </c>
      <c r="AR65" s="2"/>
      <c r="AS65" s="2"/>
      <c r="AT65" s="2"/>
      <c r="AU65" s="2"/>
      <c r="AV65" s="2"/>
      <c r="AW65" s="2"/>
      <c r="AX65" s="2"/>
      <c r="AY65" s="2"/>
      <c r="AZ65" s="27" t="str">
        <f t="shared" si="2"/>
        <v xml:space="preserve">   Biological and Agricultural Engineering</v>
      </c>
      <c r="BA65" s="14">
        <f t="shared" si="45"/>
        <v>387</v>
      </c>
      <c r="BB65" s="14">
        <f t="shared" si="45"/>
        <v>1772</v>
      </c>
      <c r="BC65" s="14">
        <f t="shared" si="45"/>
        <v>256</v>
      </c>
      <c r="BD65" s="14">
        <f t="shared" si="45"/>
        <v>164</v>
      </c>
      <c r="BE65" s="29">
        <f t="shared" si="55"/>
        <v>2579</v>
      </c>
      <c r="BF65" s="23"/>
      <c r="BG65" s="30" t="str">
        <f t="shared" si="17"/>
        <v xml:space="preserve">   Biological and Agricultural Engineering</v>
      </c>
      <c r="BH65" s="14">
        <f t="shared" si="56"/>
        <v>387</v>
      </c>
      <c r="BI65" s="14">
        <f t="shared" si="56"/>
        <v>1769</v>
      </c>
      <c r="BJ65" s="14">
        <f t="shared" si="56"/>
        <v>229</v>
      </c>
      <c r="BK65" s="14">
        <f t="shared" si="56"/>
        <v>135</v>
      </c>
      <c r="BL65" s="29">
        <f t="shared" si="56"/>
        <v>2520</v>
      </c>
      <c r="BM65" s="86">
        <f t="shared" si="43"/>
        <v>2520</v>
      </c>
      <c r="BN65" s="86">
        <f t="shared" si="44"/>
        <v>0</v>
      </c>
    </row>
    <row r="66" spans="1:66" ht="15" x14ac:dyDescent="0.2">
      <c r="A66" s="27" t="s">
        <v>62</v>
      </c>
      <c r="B66" s="28"/>
      <c r="C66" s="14">
        <v>18</v>
      </c>
      <c r="D66" s="14">
        <v>4</v>
      </c>
      <c r="E66" s="14"/>
      <c r="F66" s="161">
        <f t="shared" si="3"/>
        <v>22</v>
      </c>
      <c r="G66" s="28"/>
      <c r="H66" s="14">
        <v>189</v>
      </c>
      <c r="I66" s="14">
        <v>15</v>
      </c>
      <c r="J66" s="14">
        <v>53</v>
      </c>
      <c r="K66" s="94">
        <f t="shared" si="4"/>
        <v>257</v>
      </c>
      <c r="L66" s="13">
        <f t="shared" si="53"/>
        <v>0</v>
      </c>
      <c r="M66" s="14">
        <f t="shared" si="53"/>
        <v>171</v>
      </c>
      <c r="N66" s="14">
        <f t="shared" si="53"/>
        <v>11</v>
      </c>
      <c r="O66" s="14">
        <f t="shared" si="53"/>
        <v>53</v>
      </c>
      <c r="P66" s="94">
        <f t="shared" si="40"/>
        <v>235</v>
      </c>
      <c r="Q66" s="175">
        <v>103</v>
      </c>
      <c r="R66" s="138">
        <v>1918</v>
      </c>
      <c r="S66" s="138">
        <v>120</v>
      </c>
      <c r="T66" s="138">
        <v>111</v>
      </c>
      <c r="U66" s="94">
        <f t="shared" si="6"/>
        <v>2252</v>
      </c>
      <c r="V66" s="13"/>
      <c r="W66" s="14">
        <v>15</v>
      </c>
      <c r="X66" s="14">
        <v>1</v>
      </c>
      <c r="Y66" s="14"/>
      <c r="Z66" s="94">
        <f t="shared" si="41"/>
        <v>16</v>
      </c>
      <c r="AA66" s="175"/>
      <c r="AB66" s="138">
        <v>1845</v>
      </c>
      <c r="AC66" s="138">
        <v>144</v>
      </c>
      <c r="AD66" s="138">
        <v>99</v>
      </c>
      <c r="AE66" s="94">
        <f t="shared" si="26"/>
        <v>2088</v>
      </c>
      <c r="AF66" s="13">
        <f t="shared" si="54"/>
        <v>0</v>
      </c>
      <c r="AG66" s="14">
        <f t="shared" si="54"/>
        <v>1830</v>
      </c>
      <c r="AH66" s="14">
        <f t="shared" si="54"/>
        <v>143</v>
      </c>
      <c r="AI66" s="14">
        <f t="shared" si="54"/>
        <v>99</v>
      </c>
      <c r="AJ66" s="29">
        <f t="shared" si="9"/>
        <v>2072</v>
      </c>
      <c r="AK66" s="108"/>
      <c r="AL66" s="14">
        <f t="shared" si="49"/>
        <v>103</v>
      </c>
      <c r="AM66" s="14">
        <f t="shared" si="49"/>
        <v>3952</v>
      </c>
      <c r="AN66" s="14">
        <f t="shared" si="49"/>
        <v>279</v>
      </c>
      <c r="AO66" s="14">
        <f t="shared" si="49"/>
        <v>263</v>
      </c>
      <c r="AP66" s="14">
        <f t="shared" si="49"/>
        <v>4597</v>
      </c>
      <c r="AQ66" s="3">
        <f t="shared" si="42"/>
        <v>4597</v>
      </c>
      <c r="AR66" s="2"/>
      <c r="AS66" s="2"/>
      <c r="AT66" s="2"/>
      <c r="AU66" s="2"/>
      <c r="AV66" s="2"/>
      <c r="AW66" s="2"/>
      <c r="AX66" s="2"/>
      <c r="AY66" s="2"/>
      <c r="AZ66" s="27" t="str">
        <f t="shared" si="2"/>
        <v xml:space="preserve">   Chemical Engineering</v>
      </c>
      <c r="BA66" s="14">
        <f t="shared" si="45"/>
        <v>103</v>
      </c>
      <c r="BB66" s="14">
        <f t="shared" si="45"/>
        <v>3952</v>
      </c>
      <c r="BC66" s="14">
        <f t="shared" si="45"/>
        <v>279</v>
      </c>
      <c r="BD66" s="14">
        <f t="shared" si="45"/>
        <v>263</v>
      </c>
      <c r="BE66" s="29">
        <f t="shared" si="55"/>
        <v>4597</v>
      </c>
      <c r="BF66" s="23"/>
      <c r="BG66" s="30" t="str">
        <f t="shared" si="17"/>
        <v xml:space="preserve">   Chemical Engineering</v>
      </c>
      <c r="BH66" s="14">
        <f t="shared" si="56"/>
        <v>103</v>
      </c>
      <c r="BI66" s="14">
        <f t="shared" si="56"/>
        <v>3763</v>
      </c>
      <c r="BJ66" s="14">
        <f t="shared" si="56"/>
        <v>264</v>
      </c>
      <c r="BK66" s="14">
        <f t="shared" si="56"/>
        <v>210</v>
      </c>
      <c r="BL66" s="29">
        <f t="shared" si="56"/>
        <v>4340</v>
      </c>
      <c r="BM66" s="86">
        <f t="shared" si="43"/>
        <v>4340</v>
      </c>
      <c r="BN66" s="86">
        <f t="shared" si="44"/>
        <v>0</v>
      </c>
    </row>
    <row r="67" spans="1:66" ht="15" x14ac:dyDescent="0.2">
      <c r="A67" s="27" t="s">
        <v>63</v>
      </c>
      <c r="B67" s="28"/>
      <c r="C67" s="14">
        <v>9</v>
      </c>
      <c r="D67" s="14">
        <v>1</v>
      </c>
      <c r="E67" s="14">
        <v>6</v>
      </c>
      <c r="F67" s="161">
        <f t="shared" si="3"/>
        <v>16</v>
      </c>
      <c r="G67" s="28"/>
      <c r="H67" s="14">
        <v>206</v>
      </c>
      <c r="I67" s="14">
        <v>96</v>
      </c>
      <c r="J67" s="14">
        <v>43</v>
      </c>
      <c r="K67" s="94">
        <f t="shared" si="4"/>
        <v>345</v>
      </c>
      <c r="L67" s="13">
        <f t="shared" si="53"/>
        <v>0</v>
      </c>
      <c r="M67" s="14">
        <f t="shared" si="53"/>
        <v>197</v>
      </c>
      <c r="N67" s="14">
        <f t="shared" si="53"/>
        <v>95</v>
      </c>
      <c r="O67" s="14">
        <f t="shared" si="53"/>
        <v>37</v>
      </c>
      <c r="P67" s="94">
        <f t="shared" si="40"/>
        <v>329</v>
      </c>
      <c r="Q67" s="175">
        <v>475</v>
      </c>
      <c r="R67" s="138">
        <v>2844</v>
      </c>
      <c r="S67" s="138">
        <v>468</v>
      </c>
      <c r="T67" s="138">
        <v>74</v>
      </c>
      <c r="U67" s="94">
        <f t="shared" si="6"/>
        <v>3861</v>
      </c>
      <c r="V67" s="13"/>
      <c r="W67" s="14">
        <v>3</v>
      </c>
      <c r="X67" s="14">
        <v>3</v>
      </c>
      <c r="Y67" s="14">
        <v>1</v>
      </c>
      <c r="Z67" s="94">
        <f t="shared" si="41"/>
        <v>7</v>
      </c>
      <c r="AA67" s="175">
        <v>537</v>
      </c>
      <c r="AB67" s="138">
        <v>2896</v>
      </c>
      <c r="AC67" s="138">
        <v>292</v>
      </c>
      <c r="AD67" s="138">
        <v>89</v>
      </c>
      <c r="AE67" s="94">
        <f t="shared" si="26"/>
        <v>3814</v>
      </c>
      <c r="AF67" s="13">
        <f t="shared" si="54"/>
        <v>537</v>
      </c>
      <c r="AG67" s="14">
        <f t="shared" si="54"/>
        <v>2893</v>
      </c>
      <c r="AH67" s="14">
        <f t="shared" si="54"/>
        <v>289</v>
      </c>
      <c r="AI67" s="14">
        <f t="shared" si="54"/>
        <v>88</v>
      </c>
      <c r="AJ67" s="29">
        <f t="shared" si="9"/>
        <v>3807</v>
      </c>
      <c r="AK67" s="108"/>
      <c r="AL67" s="14">
        <f t="shared" si="49"/>
        <v>1012</v>
      </c>
      <c r="AM67" s="14">
        <f t="shared" si="49"/>
        <v>5946</v>
      </c>
      <c r="AN67" s="14">
        <f t="shared" si="49"/>
        <v>856</v>
      </c>
      <c r="AO67" s="14">
        <f t="shared" si="49"/>
        <v>206</v>
      </c>
      <c r="AP67" s="14">
        <f t="shared" si="49"/>
        <v>8020</v>
      </c>
      <c r="AQ67" s="3">
        <f t="shared" si="42"/>
        <v>8020</v>
      </c>
      <c r="AR67" s="2"/>
      <c r="AS67" s="2"/>
      <c r="AT67" s="2"/>
      <c r="AU67" s="2"/>
      <c r="AV67" s="2"/>
      <c r="AW67" s="2"/>
      <c r="AX67" s="2"/>
      <c r="AY67" s="2"/>
      <c r="AZ67" s="27" t="str">
        <f t="shared" si="2"/>
        <v xml:space="preserve">   Civil Engineering</v>
      </c>
      <c r="BA67" s="14">
        <f t="shared" si="45"/>
        <v>1012</v>
      </c>
      <c r="BB67" s="14">
        <f t="shared" si="45"/>
        <v>5946</v>
      </c>
      <c r="BC67" s="14">
        <f t="shared" si="45"/>
        <v>856</v>
      </c>
      <c r="BD67" s="14">
        <f t="shared" si="45"/>
        <v>206</v>
      </c>
      <c r="BE67" s="29">
        <f t="shared" si="55"/>
        <v>8020</v>
      </c>
      <c r="BF67" s="23"/>
      <c r="BG67" s="30" t="str">
        <f t="shared" si="17"/>
        <v xml:space="preserve">   Civil Engineering</v>
      </c>
      <c r="BH67" s="14">
        <f t="shared" si="56"/>
        <v>1012</v>
      </c>
      <c r="BI67" s="14">
        <f t="shared" si="56"/>
        <v>5740</v>
      </c>
      <c r="BJ67" s="14">
        <f t="shared" si="56"/>
        <v>760</v>
      </c>
      <c r="BK67" s="14">
        <f t="shared" si="56"/>
        <v>163</v>
      </c>
      <c r="BL67" s="29">
        <f t="shared" si="56"/>
        <v>7675</v>
      </c>
      <c r="BM67" s="86">
        <f t="shared" si="43"/>
        <v>7675</v>
      </c>
      <c r="BN67" s="86">
        <f t="shared" si="44"/>
        <v>0</v>
      </c>
    </row>
    <row r="68" spans="1:66" ht="15" x14ac:dyDescent="0.2">
      <c r="A68" s="27" t="s">
        <v>53</v>
      </c>
      <c r="B68" s="28">
        <v>53</v>
      </c>
      <c r="C68" s="14">
        <v>6</v>
      </c>
      <c r="D68" s="14">
        <v>19</v>
      </c>
      <c r="E68" s="14"/>
      <c r="F68" s="161">
        <f>SUM(B68:E68)</f>
        <v>78</v>
      </c>
      <c r="G68" s="28">
        <v>182</v>
      </c>
      <c r="H68" s="14">
        <v>42</v>
      </c>
      <c r="I68" s="14">
        <v>42</v>
      </c>
      <c r="J68" s="14">
        <v>7</v>
      </c>
      <c r="K68" s="94">
        <f>SUM(G68:J68)</f>
        <v>273</v>
      </c>
      <c r="L68" s="13">
        <f>(G68-B68)</f>
        <v>129</v>
      </c>
      <c r="M68" s="14">
        <f>(H68-C68)</f>
        <v>36</v>
      </c>
      <c r="N68" s="14">
        <f>(I68-D68)</f>
        <v>23</v>
      </c>
      <c r="O68" s="14">
        <f>(J68-E68)</f>
        <v>7</v>
      </c>
      <c r="P68" s="94">
        <f>SUM(L68:O68)</f>
        <v>195</v>
      </c>
      <c r="Q68" s="175">
        <v>2092</v>
      </c>
      <c r="R68" s="138">
        <v>2206</v>
      </c>
      <c r="S68" s="138">
        <v>490</v>
      </c>
      <c r="T68" s="138">
        <v>60</v>
      </c>
      <c r="U68" s="94">
        <f t="shared" si="6"/>
        <v>4848</v>
      </c>
      <c r="V68" s="13">
        <v>38</v>
      </c>
      <c r="W68" s="14">
        <v>7</v>
      </c>
      <c r="X68" s="14"/>
      <c r="Y68" s="14"/>
      <c r="Z68" s="94">
        <f>SUM(V68:Y68)</f>
        <v>45</v>
      </c>
      <c r="AA68" s="175">
        <v>1919</v>
      </c>
      <c r="AB68" s="138">
        <v>2295</v>
      </c>
      <c r="AC68" s="138">
        <v>416</v>
      </c>
      <c r="AD68" s="138">
        <v>78</v>
      </c>
      <c r="AE68" s="94">
        <f>SUM(AA68:AD68)</f>
        <v>4708</v>
      </c>
      <c r="AF68" s="13">
        <f>(AA68-V68)</f>
        <v>1881</v>
      </c>
      <c r="AG68" s="14">
        <f>(AB68-W68)</f>
        <v>2288</v>
      </c>
      <c r="AH68" s="14">
        <f>(AC68-X68)</f>
        <v>416</v>
      </c>
      <c r="AI68" s="14">
        <f>(AD68-Y68)</f>
        <v>78</v>
      </c>
      <c r="AJ68" s="29">
        <f>SUM(AF68:AI68)</f>
        <v>4663</v>
      </c>
      <c r="AK68" s="108"/>
      <c r="AL68" s="14">
        <f>(G68+Q68+AA68)</f>
        <v>4193</v>
      </c>
      <c r="AM68" s="14">
        <f>(H68+R68+AB68)</f>
        <v>4543</v>
      </c>
      <c r="AN68" s="14">
        <f>(I68+S68+AC68)</f>
        <v>948</v>
      </c>
      <c r="AO68" s="14">
        <f>(J68+T68+AD68)</f>
        <v>145</v>
      </c>
      <c r="AP68" s="14">
        <f>(K68+U68+AE68)</f>
        <v>9829</v>
      </c>
      <c r="AQ68" s="3">
        <f>SUM(AL68:AO68)</f>
        <v>9829</v>
      </c>
      <c r="AR68" s="2"/>
      <c r="AS68" s="2"/>
      <c r="AT68" s="2"/>
      <c r="AU68" s="2"/>
      <c r="AV68" s="2"/>
      <c r="AW68" s="2"/>
      <c r="AX68" s="2"/>
      <c r="AY68" s="2"/>
      <c r="AZ68" s="27" t="str">
        <f t="shared" si="2"/>
        <v xml:space="preserve">   Computer Science</v>
      </c>
      <c r="BA68" s="14">
        <f>AL68</f>
        <v>4193</v>
      </c>
      <c r="BB68" s="14">
        <f>AM68</f>
        <v>4543</v>
      </c>
      <c r="BC68" s="14">
        <f>AN68</f>
        <v>948</v>
      </c>
      <c r="BD68" s="14">
        <f>AO68</f>
        <v>145</v>
      </c>
      <c r="BE68" s="29">
        <f>SUM(BA68:BD68)</f>
        <v>9829</v>
      </c>
      <c r="BF68" s="23"/>
      <c r="BG68" s="30" t="str">
        <f t="shared" si="17"/>
        <v xml:space="preserve">   Computer Science</v>
      </c>
      <c r="BH68" s="14">
        <f>(BA68-G68)</f>
        <v>4011</v>
      </c>
      <c r="BI68" s="14">
        <f>(BB68-H68)</f>
        <v>4501</v>
      </c>
      <c r="BJ68" s="14">
        <f>(BC68-I68)</f>
        <v>906</v>
      </c>
      <c r="BK68" s="14">
        <f>(BD68-J68)</f>
        <v>138</v>
      </c>
      <c r="BL68" s="29">
        <f>(BE68-K68)</f>
        <v>9556</v>
      </c>
      <c r="BM68" s="86">
        <f>SUM(BH68:BI68,BJ68:BK68)</f>
        <v>9556</v>
      </c>
      <c r="BN68" s="86">
        <f>BM68-BL68</f>
        <v>0</v>
      </c>
    </row>
    <row r="69" spans="1:66" ht="15" x14ac:dyDescent="0.2">
      <c r="A69" s="27" t="s">
        <v>64</v>
      </c>
      <c r="B69" s="28"/>
      <c r="C69" s="14">
        <v>3</v>
      </c>
      <c r="D69" s="14">
        <v>1</v>
      </c>
      <c r="E69" s="14"/>
      <c r="F69" s="161">
        <f t="shared" si="3"/>
        <v>4</v>
      </c>
      <c r="G69" s="28"/>
      <c r="H69" s="14">
        <v>162</v>
      </c>
      <c r="I69" s="14">
        <v>8</v>
      </c>
      <c r="J69" s="14">
        <v>18</v>
      </c>
      <c r="K69" s="94">
        <f t="shared" si="4"/>
        <v>188</v>
      </c>
      <c r="L69" s="13">
        <f t="shared" si="53"/>
        <v>0</v>
      </c>
      <c r="M69" s="14">
        <f t="shared" si="53"/>
        <v>159</v>
      </c>
      <c r="N69" s="14">
        <f t="shared" si="53"/>
        <v>7</v>
      </c>
      <c r="O69" s="14">
        <f t="shared" si="53"/>
        <v>18</v>
      </c>
      <c r="P69" s="94">
        <f t="shared" si="40"/>
        <v>184</v>
      </c>
      <c r="Q69" s="175">
        <v>777</v>
      </c>
      <c r="R69" s="138">
        <v>2570</v>
      </c>
      <c r="S69" s="138">
        <v>257</v>
      </c>
      <c r="T69" s="138">
        <v>171</v>
      </c>
      <c r="U69" s="94">
        <f t="shared" si="6"/>
        <v>3775</v>
      </c>
      <c r="V69" s="13"/>
      <c r="W69" s="14">
        <v>4</v>
      </c>
      <c r="X69" s="14"/>
      <c r="Y69" s="14"/>
      <c r="Z69" s="94">
        <f t="shared" si="41"/>
        <v>4</v>
      </c>
      <c r="AA69" s="175">
        <v>847</v>
      </c>
      <c r="AB69" s="138">
        <v>2503</v>
      </c>
      <c r="AC69" s="138">
        <v>224</v>
      </c>
      <c r="AD69" s="138">
        <v>183</v>
      </c>
      <c r="AE69" s="94">
        <f t="shared" si="26"/>
        <v>3757</v>
      </c>
      <c r="AF69" s="13">
        <f t="shared" si="54"/>
        <v>847</v>
      </c>
      <c r="AG69" s="14">
        <f t="shared" si="54"/>
        <v>2499</v>
      </c>
      <c r="AH69" s="14">
        <f t="shared" si="54"/>
        <v>224</v>
      </c>
      <c r="AI69" s="14">
        <f t="shared" si="54"/>
        <v>183</v>
      </c>
      <c r="AJ69" s="29">
        <f t="shared" si="9"/>
        <v>3753</v>
      </c>
      <c r="AK69" s="108"/>
      <c r="AL69" s="14">
        <f t="shared" ref="AL69:AP93" si="57">(G69+Q69+AA69)</f>
        <v>1624</v>
      </c>
      <c r="AM69" s="14">
        <f t="shared" si="57"/>
        <v>5235</v>
      </c>
      <c r="AN69" s="14">
        <f t="shared" si="57"/>
        <v>489</v>
      </c>
      <c r="AO69" s="14">
        <f t="shared" si="57"/>
        <v>372</v>
      </c>
      <c r="AP69" s="14">
        <f t="shared" si="57"/>
        <v>7720</v>
      </c>
      <c r="AQ69" s="3">
        <f t="shared" si="42"/>
        <v>7720</v>
      </c>
      <c r="AR69" s="2"/>
      <c r="AS69" s="2"/>
      <c r="AT69" s="2"/>
      <c r="AU69" s="2"/>
      <c r="AV69" s="2"/>
      <c r="AW69" s="2"/>
      <c r="AX69" s="2"/>
      <c r="AY69" s="2"/>
      <c r="AZ69" s="27" t="str">
        <f t="shared" si="2"/>
        <v xml:space="preserve">   Electrical Engineering</v>
      </c>
      <c r="BA69" s="14">
        <f t="shared" si="45"/>
        <v>1624</v>
      </c>
      <c r="BB69" s="14">
        <f t="shared" si="45"/>
        <v>5235</v>
      </c>
      <c r="BC69" s="14">
        <f t="shared" si="45"/>
        <v>489</v>
      </c>
      <c r="BD69" s="14">
        <f t="shared" si="45"/>
        <v>372</v>
      </c>
      <c r="BE69" s="29">
        <f t="shared" si="55"/>
        <v>7720</v>
      </c>
      <c r="BF69" s="23"/>
      <c r="BG69" s="30" t="str">
        <f t="shared" si="17"/>
        <v xml:space="preserve">   Electrical Engineering</v>
      </c>
      <c r="BH69" s="14">
        <f t="shared" si="56"/>
        <v>1624</v>
      </c>
      <c r="BI69" s="14">
        <f t="shared" si="56"/>
        <v>5073</v>
      </c>
      <c r="BJ69" s="14">
        <f t="shared" si="56"/>
        <v>481</v>
      </c>
      <c r="BK69" s="14">
        <f t="shared" si="56"/>
        <v>354</v>
      </c>
      <c r="BL69" s="29">
        <f t="shared" si="56"/>
        <v>7532</v>
      </c>
      <c r="BM69" s="86">
        <f t="shared" si="43"/>
        <v>7532</v>
      </c>
      <c r="BN69" s="86">
        <f t="shared" si="44"/>
        <v>0</v>
      </c>
    </row>
    <row r="70" spans="1:66" ht="15" x14ac:dyDescent="0.2">
      <c r="A70" s="27" t="s">
        <v>65</v>
      </c>
      <c r="B70" s="28">
        <v>5</v>
      </c>
      <c r="C70" s="14">
        <v>9</v>
      </c>
      <c r="D70" s="14">
        <v>2</v>
      </c>
      <c r="E70" s="14"/>
      <c r="F70" s="161">
        <f t="shared" si="3"/>
        <v>16</v>
      </c>
      <c r="G70" s="28">
        <v>5</v>
      </c>
      <c r="H70" s="14">
        <v>19</v>
      </c>
      <c r="I70" s="14">
        <v>40</v>
      </c>
      <c r="J70" s="14">
        <v>51</v>
      </c>
      <c r="K70" s="94">
        <f t="shared" si="4"/>
        <v>115</v>
      </c>
      <c r="L70" s="13">
        <f t="shared" si="53"/>
        <v>0</v>
      </c>
      <c r="M70" s="14">
        <f t="shared" si="53"/>
        <v>10</v>
      </c>
      <c r="N70" s="14">
        <f t="shared" si="53"/>
        <v>38</v>
      </c>
      <c r="O70" s="14">
        <f t="shared" si="53"/>
        <v>51</v>
      </c>
      <c r="P70" s="94">
        <f t="shared" si="40"/>
        <v>99</v>
      </c>
      <c r="Q70" s="175">
        <v>694</v>
      </c>
      <c r="R70" s="138">
        <v>1428</v>
      </c>
      <c r="S70" s="138">
        <v>380</v>
      </c>
      <c r="T70" s="138">
        <v>63</v>
      </c>
      <c r="U70" s="94">
        <f t="shared" si="6"/>
        <v>2565</v>
      </c>
      <c r="V70" s="13"/>
      <c r="W70" s="14">
        <v>6</v>
      </c>
      <c r="X70" s="14">
        <v>3</v>
      </c>
      <c r="Y70" s="14"/>
      <c r="Z70" s="94">
        <f t="shared" si="41"/>
        <v>9</v>
      </c>
      <c r="AA70" s="175">
        <v>448</v>
      </c>
      <c r="AB70" s="138">
        <v>1384</v>
      </c>
      <c r="AC70" s="138">
        <v>337</v>
      </c>
      <c r="AD70" s="138">
        <v>86</v>
      </c>
      <c r="AE70" s="94">
        <f t="shared" si="26"/>
        <v>2255</v>
      </c>
      <c r="AF70" s="13">
        <f t="shared" si="54"/>
        <v>448</v>
      </c>
      <c r="AG70" s="14">
        <f t="shared" si="54"/>
        <v>1378</v>
      </c>
      <c r="AH70" s="14">
        <f t="shared" si="54"/>
        <v>334</v>
      </c>
      <c r="AI70" s="14">
        <f t="shared" si="54"/>
        <v>86</v>
      </c>
      <c r="AJ70" s="29">
        <f t="shared" si="9"/>
        <v>2246</v>
      </c>
      <c r="AK70" s="108"/>
      <c r="AL70" s="14">
        <f t="shared" si="57"/>
        <v>1147</v>
      </c>
      <c r="AM70" s="14">
        <f t="shared" si="57"/>
        <v>2831</v>
      </c>
      <c r="AN70" s="14">
        <f t="shared" si="57"/>
        <v>757</v>
      </c>
      <c r="AO70" s="14">
        <f t="shared" si="57"/>
        <v>200</v>
      </c>
      <c r="AP70" s="14">
        <f t="shared" si="57"/>
        <v>4935</v>
      </c>
      <c r="AQ70" s="3">
        <f t="shared" si="42"/>
        <v>4935</v>
      </c>
      <c r="AR70" s="2"/>
      <c r="AS70" s="2"/>
      <c r="AT70" s="2"/>
      <c r="AU70" s="2"/>
      <c r="AV70" s="2"/>
      <c r="AW70" s="2"/>
      <c r="AX70" s="2"/>
      <c r="AY70" s="2"/>
      <c r="AZ70" s="27" t="str">
        <f t="shared" si="2"/>
        <v xml:space="preserve">   Industrial Engineering</v>
      </c>
      <c r="BA70" s="14">
        <f t="shared" si="45"/>
        <v>1147</v>
      </c>
      <c r="BB70" s="14">
        <f t="shared" si="45"/>
        <v>2831</v>
      </c>
      <c r="BC70" s="14">
        <f t="shared" si="45"/>
        <v>757</v>
      </c>
      <c r="BD70" s="14">
        <f t="shared" si="45"/>
        <v>200</v>
      </c>
      <c r="BE70" s="29">
        <f t="shared" si="55"/>
        <v>4935</v>
      </c>
      <c r="BF70" s="23"/>
      <c r="BG70" s="30" t="str">
        <f t="shared" si="17"/>
        <v xml:space="preserve">   Industrial Engineering</v>
      </c>
      <c r="BH70" s="14">
        <f t="shared" si="56"/>
        <v>1142</v>
      </c>
      <c r="BI70" s="14">
        <f t="shared" si="56"/>
        <v>2812</v>
      </c>
      <c r="BJ70" s="14">
        <f t="shared" si="56"/>
        <v>717</v>
      </c>
      <c r="BK70" s="14">
        <f t="shared" si="56"/>
        <v>149</v>
      </c>
      <c r="BL70" s="29">
        <f t="shared" si="56"/>
        <v>4820</v>
      </c>
      <c r="BM70" s="86">
        <f t="shared" si="43"/>
        <v>4820</v>
      </c>
      <c r="BN70" s="86">
        <f t="shared" si="44"/>
        <v>0</v>
      </c>
    </row>
    <row r="71" spans="1:66" ht="15" x14ac:dyDescent="0.2">
      <c r="A71" s="27" t="s">
        <v>101</v>
      </c>
      <c r="B71" s="28"/>
      <c r="C71" s="14">
        <v>4</v>
      </c>
      <c r="D71" s="14"/>
      <c r="E71" s="14">
        <v>3</v>
      </c>
      <c r="F71" s="161">
        <f t="shared" si="3"/>
        <v>7</v>
      </c>
      <c r="G71" s="28"/>
      <c r="H71" s="14">
        <v>313</v>
      </c>
      <c r="I71" s="14">
        <v>24</v>
      </c>
      <c r="J71" s="14">
        <v>51</v>
      </c>
      <c r="K71" s="94">
        <f t="shared" si="4"/>
        <v>388</v>
      </c>
      <c r="L71" s="13">
        <f t="shared" si="53"/>
        <v>0</v>
      </c>
      <c r="M71" s="14">
        <f t="shared" si="53"/>
        <v>309</v>
      </c>
      <c r="N71" s="14">
        <f t="shared" si="53"/>
        <v>24</v>
      </c>
      <c r="O71" s="14">
        <f t="shared" si="53"/>
        <v>48</v>
      </c>
      <c r="P71" s="94">
        <f t="shared" si="40"/>
        <v>381</v>
      </c>
      <c r="Q71" s="175">
        <v>838</v>
      </c>
      <c r="R71" s="138">
        <v>4560</v>
      </c>
      <c r="S71" s="138">
        <v>315</v>
      </c>
      <c r="T71" s="138">
        <v>161</v>
      </c>
      <c r="U71" s="94">
        <f t="shared" si="6"/>
        <v>5874</v>
      </c>
      <c r="V71" s="13"/>
      <c r="W71" s="14">
        <v>3</v>
      </c>
      <c r="X71" s="14">
        <v>10</v>
      </c>
      <c r="Y71" s="14"/>
      <c r="Z71" s="94">
        <f t="shared" si="41"/>
        <v>13</v>
      </c>
      <c r="AA71" s="175">
        <v>662</v>
      </c>
      <c r="AB71" s="138">
        <v>5246</v>
      </c>
      <c r="AC71" s="138">
        <v>304</v>
      </c>
      <c r="AD71" s="138">
        <v>176</v>
      </c>
      <c r="AE71" s="94">
        <f t="shared" si="26"/>
        <v>6388</v>
      </c>
      <c r="AF71" s="13">
        <f t="shared" si="54"/>
        <v>662</v>
      </c>
      <c r="AG71" s="14">
        <f t="shared" si="54"/>
        <v>5243</v>
      </c>
      <c r="AH71" s="14">
        <f t="shared" si="54"/>
        <v>294</v>
      </c>
      <c r="AI71" s="14">
        <f t="shared" si="54"/>
        <v>176</v>
      </c>
      <c r="AJ71" s="29">
        <f t="shared" si="9"/>
        <v>6375</v>
      </c>
      <c r="AK71" s="108"/>
      <c r="AL71" s="14">
        <f t="shared" si="57"/>
        <v>1500</v>
      </c>
      <c r="AM71" s="14">
        <f t="shared" si="57"/>
        <v>10119</v>
      </c>
      <c r="AN71" s="14">
        <f t="shared" si="57"/>
        <v>643</v>
      </c>
      <c r="AO71" s="14">
        <f t="shared" si="57"/>
        <v>388</v>
      </c>
      <c r="AP71" s="14">
        <f t="shared" si="57"/>
        <v>12650</v>
      </c>
      <c r="AQ71" s="3">
        <f t="shared" si="42"/>
        <v>12650</v>
      </c>
      <c r="AR71" s="2"/>
      <c r="AS71" s="2"/>
      <c r="AT71" s="2"/>
      <c r="AU71" s="2"/>
      <c r="AV71" s="2"/>
      <c r="AW71" s="2"/>
      <c r="AX71" s="2"/>
      <c r="AY71" s="2"/>
      <c r="AZ71" s="27" t="str">
        <f t="shared" si="2"/>
        <v xml:space="preserve">   Mechanical and Nuclear Engineering</v>
      </c>
      <c r="BA71" s="14">
        <f t="shared" si="45"/>
        <v>1500</v>
      </c>
      <c r="BB71" s="14">
        <f t="shared" si="45"/>
        <v>10119</v>
      </c>
      <c r="BC71" s="14">
        <f t="shared" si="45"/>
        <v>643</v>
      </c>
      <c r="BD71" s="14">
        <f t="shared" si="45"/>
        <v>388</v>
      </c>
      <c r="BE71" s="29">
        <f t="shared" si="55"/>
        <v>12650</v>
      </c>
      <c r="BF71" s="23"/>
      <c r="BG71" s="30" t="str">
        <f t="shared" si="17"/>
        <v xml:space="preserve">   Mechanical and Nuclear Engineering</v>
      </c>
      <c r="BH71" s="14">
        <f t="shared" si="56"/>
        <v>1500</v>
      </c>
      <c r="BI71" s="14">
        <f t="shared" si="56"/>
        <v>9806</v>
      </c>
      <c r="BJ71" s="14">
        <f t="shared" si="56"/>
        <v>619</v>
      </c>
      <c r="BK71" s="14">
        <f t="shared" si="56"/>
        <v>337</v>
      </c>
      <c r="BL71" s="29">
        <f t="shared" si="56"/>
        <v>12262</v>
      </c>
      <c r="BM71" s="86">
        <f t="shared" si="43"/>
        <v>12262</v>
      </c>
      <c r="BN71" s="86">
        <f t="shared" si="44"/>
        <v>0</v>
      </c>
    </row>
    <row r="72" spans="1:66" ht="16.5" thickBot="1" x14ac:dyDescent="0.3">
      <c r="A72" s="67" t="s">
        <v>29</v>
      </c>
      <c r="B72" s="38">
        <f>SUM(B63:B71)</f>
        <v>67</v>
      </c>
      <c r="C72" s="17">
        <f>SUM(C63:C71)</f>
        <v>56</v>
      </c>
      <c r="D72" s="17">
        <f>SUM(D63:D71)</f>
        <v>44</v>
      </c>
      <c r="E72" s="17">
        <f>SUM(E63:E71)</f>
        <v>9</v>
      </c>
      <c r="F72" s="97">
        <f>SUM(B72:E72)</f>
        <v>176</v>
      </c>
      <c r="G72" s="38">
        <f>SUM(G63:G71)</f>
        <v>196</v>
      </c>
      <c r="H72" s="17">
        <f>SUM(H63:H71)</f>
        <v>946</v>
      </c>
      <c r="I72" s="17">
        <f>SUM(I63:I71)</f>
        <v>261</v>
      </c>
      <c r="J72" s="17">
        <f>SUM(J63:J71)</f>
        <v>252</v>
      </c>
      <c r="K72" s="97">
        <f t="shared" si="4"/>
        <v>1655</v>
      </c>
      <c r="L72" s="16">
        <f>SUM(L63:L71)</f>
        <v>129</v>
      </c>
      <c r="M72" s="17">
        <f>SUM(M63:M71)</f>
        <v>890</v>
      </c>
      <c r="N72" s="17">
        <f>SUM(N63:N71)</f>
        <v>217</v>
      </c>
      <c r="O72" s="17">
        <f>SUM(O63:O71)</f>
        <v>243</v>
      </c>
      <c r="P72" s="97">
        <f t="shared" si="40"/>
        <v>1479</v>
      </c>
      <c r="Q72" s="139">
        <f>SUM(Q63:Q71)</f>
        <v>7265</v>
      </c>
      <c r="R72" s="139">
        <f>SUM(R63:R71)</f>
        <v>19258</v>
      </c>
      <c r="S72" s="139">
        <f>SUM(S63:S71)</f>
        <v>2462</v>
      </c>
      <c r="T72" s="139">
        <f>SUM(T63:T71)</f>
        <v>699</v>
      </c>
      <c r="U72" s="164">
        <f t="shared" si="6"/>
        <v>29684</v>
      </c>
      <c r="V72" s="16">
        <f>SUM(V63:V71)</f>
        <v>40</v>
      </c>
      <c r="W72" s="17">
        <f>SUM(W63:W71)</f>
        <v>45</v>
      </c>
      <c r="X72" s="17">
        <f>SUM(X63:X71)</f>
        <v>38</v>
      </c>
      <c r="Y72" s="17">
        <f>SUM(Y63:Y71)</f>
        <v>1</v>
      </c>
      <c r="Z72" s="97">
        <f t="shared" si="41"/>
        <v>124</v>
      </c>
      <c r="AA72" s="139">
        <f>SUM(AA63:AA71)</f>
        <v>5274</v>
      </c>
      <c r="AB72" s="139">
        <f>SUM(AB63:AB71)</f>
        <v>20043</v>
      </c>
      <c r="AC72" s="139">
        <f>SUM(AC63:AC71)</f>
        <v>2181</v>
      </c>
      <c r="AD72" s="139">
        <f>SUM(AD63:AD71)</f>
        <v>787</v>
      </c>
      <c r="AE72" s="164">
        <f>SUM(AA72:AD72)</f>
        <v>28285</v>
      </c>
      <c r="AF72" s="16">
        <f>SUM(AF63:AF71)</f>
        <v>5234</v>
      </c>
      <c r="AG72" s="17">
        <f>SUM(AG63:AG71)</f>
        <v>19998</v>
      </c>
      <c r="AH72" s="17">
        <f>SUM(AH63:AH71)</f>
        <v>2143</v>
      </c>
      <c r="AI72" s="17">
        <f>SUM(AI63:AI71)</f>
        <v>786</v>
      </c>
      <c r="AJ72" s="43">
        <f t="shared" si="9"/>
        <v>28161</v>
      </c>
      <c r="AK72" s="109"/>
      <c r="AL72" s="14">
        <f t="shared" si="57"/>
        <v>12735</v>
      </c>
      <c r="AM72" s="14">
        <f t="shared" si="57"/>
        <v>40247</v>
      </c>
      <c r="AN72" s="14">
        <f t="shared" si="57"/>
        <v>4904</v>
      </c>
      <c r="AO72" s="14">
        <f t="shared" si="57"/>
        <v>1738</v>
      </c>
      <c r="AP72" s="14">
        <f t="shared" si="57"/>
        <v>59624</v>
      </c>
      <c r="AQ72" s="3">
        <f t="shared" si="42"/>
        <v>59624</v>
      </c>
      <c r="AR72" s="2"/>
      <c r="AS72" s="2"/>
      <c r="AT72" s="2"/>
      <c r="AU72" s="2"/>
      <c r="AV72" s="2"/>
      <c r="AW72" s="2"/>
      <c r="AX72" s="2"/>
      <c r="AY72" s="2"/>
      <c r="AZ72" s="72" t="str">
        <f t="shared" ref="AZ72:AZ98" si="58">A72</f>
        <v xml:space="preserve">     Total</v>
      </c>
      <c r="BA72" s="17">
        <f>SUM(BA63:BA71)</f>
        <v>12735</v>
      </c>
      <c r="BB72" s="17">
        <f>SUM(BB63:BB71)</f>
        <v>40247</v>
      </c>
      <c r="BC72" s="17">
        <f>SUM(BC63:BC71)</f>
        <v>4904</v>
      </c>
      <c r="BD72" s="17">
        <f>SUM(BD63:BD71)</f>
        <v>1738</v>
      </c>
      <c r="BE72" s="43">
        <f>SUM(BE63:BE71)</f>
        <v>59624</v>
      </c>
      <c r="BF72" s="92"/>
      <c r="BG72" s="72" t="str">
        <f t="shared" si="17"/>
        <v xml:space="preserve">     Total</v>
      </c>
      <c r="BH72" s="17">
        <f t="shared" si="56"/>
        <v>12539</v>
      </c>
      <c r="BI72" s="17">
        <f t="shared" si="56"/>
        <v>39301</v>
      </c>
      <c r="BJ72" s="17">
        <f t="shared" si="56"/>
        <v>4643</v>
      </c>
      <c r="BK72" s="17">
        <f t="shared" si="56"/>
        <v>1486</v>
      </c>
      <c r="BL72" s="43">
        <f t="shared" si="56"/>
        <v>57969</v>
      </c>
      <c r="BM72" s="86">
        <f t="shared" si="43"/>
        <v>57969</v>
      </c>
      <c r="BN72" s="86">
        <f t="shared" si="44"/>
        <v>0</v>
      </c>
    </row>
    <row r="73" spans="1:66" ht="15" x14ac:dyDescent="0.2">
      <c r="A73" s="63" t="s">
        <v>66</v>
      </c>
      <c r="B73" s="90"/>
      <c r="C73" s="73"/>
      <c r="D73" s="73"/>
      <c r="E73" s="73"/>
      <c r="F73" s="166">
        <f t="shared" ref="F73:F106" si="59">SUM(B73:E73)</f>
        <v>0</v>
      </c>
      <c r="G73" s="90"/>
      <c r="H73" s="73"/>
      <c r="I73" s="73"/>
      <c r="J73" s="73"/>
      <c r="K73" s="123">
        <f t="shared" ref="K73:K88" si="60">SUM(G73:J73)</f>
        <v>0</v>
      </c>
      <c r="L73" s="91"/>
      <c r="M73" s="73"/>
      <c r="N73" s="73"/>
      <c r="O73" s="73"/>
      <c r="P73" s="123">
        <f t="shared" si="40"/>
        <v>0</v>
      </c>
      <c r="Q73" s="173"/>
      <c r="R73" s="142"/>
      <c r="S73" s="142"/>
      <c r="T73" s="142"/>
      <c r="U73" s="120">
        <f t="shared" ref="U73:U108" si="61">SUM(Q73:T73)</f>
        <v>0</v>
      </c>
      <c r="V73" s="91"/>
      <c r="W73" s="73"/>
      <c r="X73" s="73"/>
      <c r="Y73" s="73"/>
      <c r="Z73" s="123">
        <f t="shared" si="41"/>
        <v>0</v>
      </c>
      <c r="AA73" s="173"/>
      <c r="AB73" s="142"/>
      <c r="AC73" s="142"/>
      <c r="AD73" s="142"/>
      <c r="AE73" s="120">
        <f t="shared" si="26"/>
        <v>0</v>
      </c>
      <c r="AF73" s="91"/>
      <c r="AG73" s="73"/>
      <c r="AH73" s="73"/>
      <c r="AI73" s="73"/>
      <c r="AJ73" s="74">
        <f t="shared" ref="AJ73:AJ88" si="62">SUM(AF73:AI73)</f>
        <v>0</v>
      </c>
      <c r="AK73" s="108"/>
      <c r="AL73" s="14">
        <f t="shared" si="57"/>
        <v>0</v>
      </c>
      <c r="AM73" s="14">
        <f t="shared" si="57"/>
        <v>0</v>
      </c>
      <c r="AN73" s="14">
        <f t="shared" si="57"/>
        <v>0</v>
      </c>
      <c r="AO73" s="14">
        <f t="shared" si="57"/>
        <v>0</v>
      </c>
      <c r="AP73" s="14">
        <f t="shared" si="57"/>
        <v>0</v>
      </c>
      <c r="AQ73" s="3">
        <f t="shared" si="42"/>
        <v>0</v>
      </c>
      <c r="AR73" s="2"/>
      <c r="AS73" s="2"/>
      <c r="AT73" s="2"/>
      <c r="AU73" s="2"/>
      <c r="AV73" s="2"/>
      <c r="AW73" s="2"/>
      <c r="AX73" s="2"/>
      <c r="AY73" s="2"/>
      <c r="AZ73" s="64" t="str">
        <f t="shared" si="58"/>
        <v>COLLEGE OF HUMAN ECOLOGY</v>
      </c>
      <c r="BA73" s="73">
        <f t="shared" ref="BA73:BE87" si="63">AL73</f>
        <v>0</v>
      </c>
      <c r="BB73" s="73"/>
      <c r="BC73" s="73"/>
      <c r="BD73" s="73"/>
      <c r="BE73" s="74"/>
      <c r="BF73" s="23"/>
      <c r="BG73" s="64" t="str">
        <f t="shared" ref="BG73:BG109" si="64">A73</f>
        <v>COLLEGE OF HUMAN ECOLOGY</v>
      </c>
      <c r="BH73" s="73"/>
      <c r="BI73" s="73"/>
      <c r="BJ73" s="73"/>
      <c r="BK73" s="73"/>
      <c r="BL73" s="74"/>
      <c r="BM73" s="86">
        <f t="shared" si="43"/>
        <v>0</v>
      </c>
      <c r="BN73" s="86">
        <f t="shared" si="44"/>
        <v>0</v>
      </c>
    </row>
    <row r="74" spans="1:66" ht="15" x14ac:dyDescent="0.2">
      <c r="A74" s="27" t="s">
        <v>102</v>
      </c>
      <c r="B74" s="28">
        <v>6</v>
      </c>
      <c r="C74" s="14">
        <v>15</v>
      </c>
      <c r="D74" s="14"/>
      <c r="E74" s="14"/>
      <c r="F74" s="161">
        <f t="shared" si="59"/>
        <v>21</v>
      </c>
      <c r="G74" s="28">
        <v>75</v>
      </c>
      <c r="H74" s="14">
        <v>139</v>
      </c>
      <c r="I74" s="14">
        <v>63</v>
      </c>
      <c r="J74" s="14"/>
      <c r="K74" s="94">
        <f t="shared" si="60"/>
        <v>277</v>
      </c>
      <c r="L74" s="13">
        <f t="shared" ref="L74:O78" si="65">(G74-B74)</f>
        <v>69</v>
      </c>
      <c r="M74" s="14">
        <f t="shared" si="65"/>
        <v>124</v>
      </c>
      <c r="N74" s="14">
        <f t="shared" si="65"/>
        <v>63</v>
      </c>
      <c r="O74" s="14">
        <f t="shared" si="65"/>
        <v>0</v>
      </c>
      <c r="P74" s="94">
        <f t="shared" si="40"/>
        <v>256</v>
      </c>
      <c r="Q74" s="175">
        <v>541</v>
      </c>
      <c r="R74" s="138">
        <v>1547</v>
      </c>
      <c r="S74" s="138">
        <v>375</v>
      </c>
      <c r="T74" s="138"/>
      <c r="U74" s="94">
        <f t="shared" si="61"/>
        <v>2463</v>
      </c>
      <c r="V74" s="13">
        <v>5</v>
      </c>
      <c r="W74" s="14">
        <v>3</v>
      </c>
      <c r="X74" s="14"/>
      <c r="Y74" s="14"/>
      <c r="Z74" s="94">
        <f t="shared" si="41"/>
        <v>8</v>
      </c>
      <c r="AA74" s="175">
        <v>375</v>
      </c>
      <c r="AB74" s="138">
        <v>908</v>
      </c>
      <c r="AC74" s="138">
        <v>60</v>
      </c>
      <c r="AD74" s="138"/>
      <c r="AE74" s="94">
        <f t="shared" si="26"/>
        <v>1343</v>
      </c>
      <c r="AF74" s="13">
        <f t="shared" ref="AF74:AI78" si="66">(AA74-V74)</f>
        <v>370</v>
      </c>
      <c r="AG74" s="14">
        <f t="shared" si="66"/>
        <v>905</v>
      </c>
      <c r="AH74" s="14">
        <f t="shared" si="66"/>
        <v>60</v>
      </c>
      <c r="AI74" s="14">
        <f t="shared" si="66"/>
        <v>0</v>
      </c>
      <c r="AJ74" s="29">
        <f t="shared" si="62"/>
        <v>1335</v>
      </c>
      <c r="AK74" s="108"/>
      <c r="AL74" s="14">
        <f t="shared" si="57"/>
        <v>991</v>
      </c>
      <c r="AM74" s="14">
        <f t="shared" si="57"/>
        <v>2594</v>
      </c>
      <c r="AN74" s="14">
        <f t="shared" si="57"/>
        <v>498</v>
      </c>
      <c r="AO74" s="14">
        <f t="shared" si="57"/>
        <v>0</v>
      </c>
      <c r="AP74" s="14">
        <f t="shared" si="57"/>
        <v>4083</v>
      </c>
      <c r="AQ74" s="3">
        <f t="shared" si="42"/>
        <v>4083</v>
      </c>
      <c r="AR74" s="2"/>
      <c r="AS74" s="2"/>
      <c r="AT74" s="2"/>
      <c r="AU74" s="2"/>
      <c r="AV74" s="2"/>
      <c r="AW74" s="2"/>
      <c r="AX74" s="2"/>
      <c r="AY74" s="2"/>
      <c r="AZ74" s="27" t="str">
        <f t="shared" si="58"/>
        <v xml:space="preserve">  General Human Ecology - Dean's office</v>
      </c>
      <c r="BA74" s="14">
        <f t="shared" si="63"/>
        <v>991</v>
      </c>
      <c r="BB74" s="14">
        <f t="shared" si="63"/>
        <v>2594</v>
      </c>
      <c r="BC74" s="14">
        <f t="shared" si="63"/>
        <v>498</v>
      </c>
      <c r="BD74" s="14">
        <f t="shared" si="63"/>
        <v>0</v>
      </c>
      <c r="BE74" s="29">
        <f t="shared" si="63"/>
        <v>4083</v>
      </c>
      <c r="BF74" s="23"/>
      <c r="BG74" s="30" t="str">
        <f t="shared" si="64"/>
        <v xml:space="preserve">  General Human Ecology - Dean's office</v>
      </c>
      <c r="BH74" s="14">
        <f t="shared" ref="BH74:BL80" si="67">(BA74-G74)</f>
        <v>916</v>
      </c>
      <c r="BI74" s="14">
        <f t="shared" si="67"/>
        <v>2455</v>
      </c>
      <c r="BJ74" s="14">
        <f t="shared" si="67"/>
        <v>435</v>
      </c>
      <c r="BK74" s="14">
        <f t="shared" si="67"/>
        <v>0</v>
      </c>
      <c r="BL74" s="29">
        <f t="shared" si="67"/>
        <v>3806</v>
      </c>
      <c r="BM74" s="86">
        <f t="shared" si="43"/>
        <v>3806</v>
      </c>
      <c r="BN74" s="86">
        <f t="shared" si="44"/>
        <v>0</v>
      </c>
    </row>
    <row r="75" spans="1:66" ht="15" x14ac:dyDescent="0.2">
      <c r="A75" s="27" t="s">
        <v>116</v>
      </c>
      <c r="B75" s="28"/>
      <c r="C75" s="14"/>
      <c r="D75" s="14"/>
      <c r="E75" s="14"/>
      <c r="F75" s="161">
        <f t="shared" si="59"/>
        <v>0</v>
      </c>
      <c r="G75" s="28"/>
      <c r="H75" s="14">
        <v>296</v>
      </c>
      <c r="I75" s="14">
        <v>28</v>
      </c>
      <c r="J75" s="14">
        <v>4</v>
      </c>
      <c r="K75" s="94">
        <f t="shared" si="60"/>
        <v>328</v>
      </c>
      <c r="L75" s="13">
        <f t="shared" si="65"/>
        <v>0</v>
      </c>
      <c r="M75" s="14">
        <f t="shared" si="65"/>
        <v>296</v>
      </c>
      <c r="N75" s="14">
        <f t="shared" si="65"/>
        <v>28</v>
      </c>
      <c r="O75" s="14">
        <f t="shared" si="65"/>
        <v>4</v>
      </c>
      <c r="P75" s="94">
        <f t="shared" si="40"/>
        <v>328</v>
      </c>
      <c r="Q75" s="175">
        <v>722</v>
      </c>
      <c r="R75" s="138">
        <v>1378</v>
      </c>
      <c r="S75" s="138">
        <v>67</v>
      </c>
      <c r="T75" s="138">
        <v>8</v>
      </c>
      <c r="U75" s="94">
        <f t="shared" si="61"/>
        <v>2175</v>
      </c>
      <c r="V75" s="13"/>
      <c r="W75" s="14"/>
      <c r="X75" s="14"/>
      <c r="Y75" s="14"/>
      <c r="Z75" s="94">
        <f t="shared" si="41"/>
        <v>0</v>
      </c>
      <c r="AA75" s="175">
        <v>444</v>
      </c>
      <c r="AB75" s="138">
        <v>1497</v>
      </c>
      <c r="AC75" s="138">
        <v>43</v>
      </c>
      <c r="AD75" s="138">
        <v>14</v>
      </c>
      <c r="AE75" s="94">
        <f t="shared" si="26"/>
        <v>1998</v>
      </c>
      <c r="AF75" s="13">
        <f t="shared" si="66"/>
        <v>444</v>
      </c>
      <c r="AG75" s="14">
        <f t="shared" si="66"/>
        <v>1497</v>
      </c>
      <c r="AH75" s="14">
        <f t="shared" si="66"/>
        <v>43</v>
      </c>
      <c r="AI75" s="14">
        <f t="shared" si="66"/>
        <v>14</v>
      </c>
      <c r="AJ75" s="29">
        <f t="shared" si="62"/>
        <v>1998</v>
      </c>
      <c r="AK75" s="108"/>
      <c r="AL75" s="14">
        <f t="shared" si="57"/>
        <v>1166</v>
      </c>
      <c r="AM75" s="14">
        <f t="shared" si="57"/>
        <v>3171</v>
      </c>
      <c r="AN75" s="14">
        <f t="shared" si="57"/>
        <v>138</v>
      </c>
      <c r="AO75" s="14">
        <f t="shared" si="57"/>
        <v>26</v>
      </c>
      <c r="AP75" s="14">
        <f>(K75+U75+AE75)</f>
        <v>4501</v>
      </c>
      <c r="AQ75" s="3">
        <f t="shared" si="42"/>
        <v>4501</v>
      </c>
      <c r="AR75" s="2"/>
      <c r="AS75" s="2"/>
      <c r="AT75" s="2"/>
      <c r="AU75" s="2"/>
      <c r="AV75" s="2"/>
      <c r="AW75" s="2"/>
      <c r="AX75" s="2"/>
      <c r="AY75" s="2"/>
      <c r="AZ75" s="27" t="str">
        <f t="shared" si="58"/>
        <v xml:space="preserve">  Apparel, Textiles and Interior Design</v>
      </c>
      <c r="BA75" s="14">
        <f t="shared" si="63"/>
        <v>1166</v>
      </c>
      <c r="BB75" s="14">
        <f t="shared" si="63"/>
        <v>3171</v>
      </c>
      <c r="BC75" s="14">
        <f t="shared" si="63"/>
        <v>138</v>
      </c>
      <c r="BD75" s="14">
        <f t="shared" si="63"/>
        <v>26</v>
      </c>
      <c r="BE75" s="29">
        <f>AP75</f>
        <v>4501</v>
      </c>
      <c r="BF75" s="23"/>
      <c r="BG75" s="30" t="str">
        <f t="shared" si="64"/>
        <v xml:space="preserve">  Apparel, Textiles and Interior Design</v>
      </c>
      <c r="BH75" s="14">
        <f t="shared" si="67"/>
        <v>1166</v>
      </c>
      <c r="BI75" s="14">
        <f t="shared" si="67"/>
        <v>2875</v>
      </c>
      <c r="BJ75" s="14">
        <f t="shared" si="67"/>
        <v>110</v>
      </c>
      <c r="BK75" s="14">
        <f t="shared" si="67"/>
        <v>22</v>
      </c>
      <c r="BL75" s="29">
        <f t="shared" si="67"/>
        <v>4173</v>
      </c>
      <c r="BM75" s="86">
        <f t="shared" si="43"/>
        <v>4173</v>
      </c>
      <c r="BN75" s="86">
        <f t="shared" si="44"/>
        <v>0</v>
      </c>
    </row>
    <row r="76" spans="1:66" ht="15" x14ac:dyDescent="0.2">
      <c r="A76" s="27" t="s">
        <v>117</v>
      </c>
      <c r="B76" s="28">
        <v>26</v>
      </c>
      <c r="C76" s="14">
        <v>11</v>
      </c>
      <c r="D76" s="14">
        <v>45</v>
      </c>
      <c r="E76" s="14">
        <v>25</v>
      </c>
      <c r="F76" s="161">
        <f>SUM(B76:E76)</f>
        <v>107</v>
      </c>
      <c r="G76" s="28">
        <v>360</v>
      </c>
      <c r="H76" s="14">
        <v>1453</v>
      </c>
      <c r="I76" s="14">
        <v>814</v>
      </c>
      <c r="J76" s="14">
        <v>92</v>
      </c>
      <c r="K76" s="94">
        <f t="shared" si="60"/>
        <v>2719</v>
      </c>
      <c r="L76" s="13">
        <f t="shared" si="65"/>
        <v>334</v>
      </c>
      <c r="M76" s="14">
        <f t="shared" si="65"/>
        <v>1442</v>
      </c>
      <c r="N76" s="14">
        <f t="shared" si="65"/>
        <v>769</v>
      </c>
      <c r="O76" s="14">
        <f t="shared" si="65"/>
        <v>67</v>
      </c>
      <c r="P76" s="94">
        <f>SUM(L76:O76)</f>
        <v>2612</v>
      </c>
      <c r="Q76" s="175">
        <v>2591</v>
      </c>
      <c r="R76" s="138">
        <v>4879</v>
      </c>
      <c r="S76" s="138">
        <v>1237</v>
      </c>
      <c r="T76" s="138">
        <v>393</v>
      </c>
      <c r="U76" s="94">
        <f>SUM(Q76:T76)</f>
        <v>9100</v>
      </c>
      <c r="V76" s="13">
        <v>61</v>
      </c>
      <c r="W76" s="14">
        <v>21</v>
      </c>
      <c r="X76" s="14">
        <v>29</v>
      </c>
      <c r="Y76" s="14">
        <v>3</v>
      </c>
      <c r="Z76" s="94">
        <f>SUM(V76:Y76)</f>
        <v>114</v>
      </c>
      <c r="AA76" s="175">
        <v>2280</v>
      </c>
      <c r="AB76" s="138">
        <v>6232</v>
      </c>
      <c r="AC76" s="138">
        <v>1419</v>
      </c>
      <c r="AD76" s="138">
        <v>328</v>
      </c>
      <c r="AE76" s="94">
        <f>SUM(AA76:AD76)</f>
        <v>10259</v>
      </c>
      <c r="AF76" s="13">
        <f t="shared" si="66"/>
        <v>2219</v>
      </c>
      <c r="AG76" s="14">
        <f t="shared" si="66"/>
        <v>6211</v>
      </c>
      <c r="AH76" s="14">
        <f t="shared" si="66"/>
        <v>1390</v>
      </c>
      <c r="AI76" s="14">
        <f t="shared" si="66"/>
        <v>325</v>
      </c>
      <c r="AJ76" s="29">
        <f>SUM(AF76:AI76)</f>
        <v>10145</v>
      </c>
      <c r="AK76" s="108"/>
      <c r="AL76" s="14">
        <f t="shared" si="57"/>
        <v>5231</v>
      </c>
      <c r="AM76" s="14">
        <f t="shared" si="57"/>
        <v>12564</v>
      </c>
      <c r="AN76" s="14">
        <f t="shared" si="57"/>
        <v>3470</v>
      </c>
      <c r="AO76" s="14">
        <f t="shared" si="57"/>
        <v>813</v>
      </c>
      <c r="AP76" s="14">
        <f>(K76+U76+AE76)</f>
        <v>22078</v>
      </c>
      <c r="AQ76" s="3"/>
      <c r="AR76" s="2"/>
      <c r="AS76" s="2"/>
      <c r="AT76" s="2"/>
      <c r="AU76" s="2"/>
      <c r="AV76" s="2"/>
      <c r="AW76" s="2"/>
      <c r="AX76" s="2"/>
      <c r="AY76" s="2"/>
      <c r="AZ76" s="27" t="str">
        <f t="shared" si="58"/>
        <v xml:space="preserve">  Family Studies and Human Services</v>
      </c>
      <c r="BA76" s="14">
        <f t="shared" si="63"/>
        <v>5231</v>
      </c>
      <c r="BB76" s="14">
        <f t="shared" si="63"/>
        <v>12564</v>
      </c>
      <c r="BC76" s="14">
        <f t="shared" si="63"/>
        <v>3470</v>
      </c>
      <c r="BD76" s="14">
        <f t="shared" si="63"/>
        <v>813</v>
      </c>
      <c r="BE76" s="29">
        <f t="shared" si="63"/>
        <v>22078</v>
      </c>
      <c r="BF76" s="23"/>
      <c r="BG76" s="27" t="str">
        <f t="shared" si="64"/>
        <v xml:space="preserve">  Family Studies and Human Services</v>
      </c>
      <c r="BH76" s="14">
        <f t="shared" si="67"/>
        <v>4871</v>
      </c>
      <c r="BI76" s="14">
        <f>(BB76-H76)</f>
        <v>11111</v>
      </c>
      <c r="BJ76" s="14">
        <f t="shared" si="67"/>
        <v>2656</v>
      </c>
      <c r="BK76" s="14">
        <f t="shared" si="67"/>
        <v>721</v>
      </c>
      <c r="BL76" s="29">
        <f t="shared" si="67"/>
        <v>19359</v>
      </c>
      <c r="BM76" s="86"/>
      <c r="BN76" s="86"/>
    </row>
    <row r="77" spans="1:66" ht="15" x14ac:dyDescent="0.2">
      <c r="A77" s="27" t="s">
        <v>119</v>
      </c>
      <c r="B77" s="28"/>
      <c r="C77" s="14">
        <v>5</v>
      </c>
      <c r="D77" s="14"/>
      <c r="E77" s="14"/>
      <c r="F77" s="94">
        <f>SUM(B77:E77)</f>
        <v>5</v>
      </c>
      <c r="G77" s="13">
        <v>1</v>
      </c>
      <c r="H77" s="14">
        <v>184</v>
      </c>
      <c r="I77" s="14">
        <v>14</v>
      </c>
      <c r="J77" s="14">
        <v>1</v>
      </c>
      <c r="K77" s="94">
        <f t="shared" si="60"/>
        <v>200</v>
      </c>
      <c r="L77" s="13">
        <f t="shared" si="65"/>
        <v>1</v>
      </c>
      <c r="M77" s="14">
        <f t="shared" si="65"/>
        <v>179</v>
      </c>
      <c r="N77" s="14">
        <f t="shared" si="65"/>
        <v>14</v>
      </c>
      <c r="O77" s="14">
        <f t="shared" si="65"/>
        <v>1</v>
      </c>
      <c r="P77" s="94">
        <f>SUM(L77:O77)</f>
        <v>195</v>
      </c>
      <c r="Q77" s="175">
        <v>595</v>
      </c>
      <c r="R77" s="138">
        <v>1714</v>
      </c>
      <c r="S77" s="138">
        <v>10</v>
      </c>
      <c r="T77" s="138">
        <v>60</v>
      </c>
      <c r="U77" s="94">
        <f>SUM(Q77:T77)</f>
        <v>2379</v>
      </c>
      <c r="V77" s="13"/>
      <c r="W77" s="14">
        <v>8</v>
      </c>
      <c r="X77" s="14"/>
      <c r="Y77" s="14"/>
      <c r="Z77" s="94">
        <f>SUM(V77:Y77)</f>
        <v>8</v>
      </c>
      <c r="AA77" s="175">
        <v>390</v>
      </c>
      <c r="AB77" s="138">
        <v>1486</v>
      </c>
      <c r="AC77" s="138">
        <v>22</v>
      </c>
      <c r="AD77" s="138">
        <v>90</v>
      </c>
      <c r="AE77" s="94">
        <f>SUM(AA77:AD77)</f>
        <v>1988</v>
      </c>
      <c r="AF77" s="13">
        <f t="shared" si="66"/>
        <v>390</v>
      </c>
      <c r="AG77" s="14">
        <f t="shared" si="66"/>
        <v>1478</v>
      </c>
      <c r="AH77" s="14">
        <f t="shared" si="66"/>
        <v>22</v>
      </c>
      <c r="AI77" s="14">
        <f t="shared" si="66"/>
        <v>90</v>
      </c>
      <c r="AJ77" s="29">
        <f>SUM(AF77:AI77)</f>
        <v>1980</v>
      </c>
      <c r="AK77" s="108"/>
      <c r="AL77" s="14">
        <f>(G77+Q77+AA77)</f>
        <v>986</v>
      </c>
      <c r="AM77" s="14">
        <f>(H77+R77+AB77)</f>
        <v>3384</v>
      </c>
      <c r="AN77" s="14">
        <f>(I77+S77+AC77)</f>
        <v>46</v>
      </c>
      <c r="AO77" s="14">
        <f>(J77+T77+AD77)</f>
        <v>151</v>
      </c>
      <c r="AP77" s="14">
        <f>(K77+U77+AE77)</f>
        <v>4567</v>
      </c>
      <c r="AQ77" s="3">
        <f>SUM(AL77:AO77)</f>
        <v>4567</v>
      </c>
      <c r="AR77" s="2"/>
      <c r="AS77" s="2"/>
      <c r="AT77" s="2"/>
      <c r="AU77" s="2"/>
      <c r="AV77" s="2"/>
      <c r="AW77" s="2"/>
      <c r="AX77" s="2"/>
      <c r="AY77" s="2"/>
      <c r="AZ77" s="27" t="str">
        <f t="shared" si="58"/>
        <v xml:space="preserve">  Hospitality Mgmt</v>
      </c>
      <c r="BA77" s="14">
        <f>AL77</f>
        <v>986</v>
      </c>
      <c r="BB77" s="14">
        <f>AM77</f>
        <v>3384</v>
      </c>
      <c r="BC77" s="14">
        <f t="shared" si="63"/>
        <v>46</v>
      </c>
      <c r="BD77" s="14">
        <f>AO77</f>
        <v>151</v>
      </c>
      <c r="BE77" s="29">
        <f>AP77</f>
        <v>4567</v>
      </c>
      <c r="BF77" s="23"/>
      <c r="BG77" s="27" t="str">
        <f t="shared" si="64"/>
        <v xml:space="preserve">  Hospitality Mgmt</v>
      </c>
      <c r="BH77" s="14">
        <f>(BA77-G77)</f>
        <v>985</v>
      </c>
      <c r="BI77" s="14">
        <f>(BB77-H77)</f>
        <v>3200</v>
      </c>
      <c r="BJ77" s="14">
        <f>(BC77-I77)</f>
        <v>32</v>
      </c>
      <c r="BK77" s="14">
        <f>(BD77-J77)</f>
        <v>150</v>
      </c>
      <c r="BL77" s="29">
        <f>(BE77-K77)</f>
        <v>4367</v>
      </c>
      <c r="BM77" s="86">
        <f>SUM(BH77:BI77,BJ77:BK77)</f>
        <v>4367</v>
      </c>
      <c r="BN77" s="86">
        <f>BM77-BL77</f>
        <v>0</v>
      </c>
    </row>
    <row r="78" spans="1:66" ht="15" x14ac:dyDescent="0.2">
      <c r="A78" s="27" t="s">
        <v>120</v>
      </c>
      <c r="B78" s="28"/>
      <c r="C78" s="14">
        <v>8</v>
      </c>
      <c r="D78" s="14">
        <v>1</v>
      </c>
      <c r="E78" s="14"/>
      <c r="F78" s="161">
        <f t="shared" si="59"/>
        <v>9</v>
      </c>
      <c r="G78" s="28">
        <v>218</v>
      </c>
      <c r="H78" s="14">
        <v>452</v>
      </c>
      <c r="I78" s="14">
        <v>73</v>
      </c>
      <c r="J78" s="14">
        <v>17</v>
      </c>
      <c r="K78" s="94">
        <f t="shared" si="60"/>
        <v>760</v>
      </c>
      <c r="L78" s="13">
        <f t="shared" si="65"/>
        <v>218</v>
      </c>
      <c r="M78" s="14">
        <f t="shared" si="65"/>
        <v>444</v>
      </c>
      <c r="N78" s="14">
        <f>(I78-D78)</f>
        <v>72</v>
      </c>
      <c r="O78" s="14">
        <f>(J78-E78)</f>
        <v>17</v>
      </c>
      <c r="P78" s="94">
        <f t="shared" si="40"/>
        <v>751</v>
      </c>
      <c r="Q78" s="175">
        <v>1681</v>
      </c>
      <c r="R78" s="138">
        <v>3445</v>
      </c>
      <c r="S78" s="138">
        <v>268</v>
      </c>
      <c r="T78" s="138">
        <v>71</v>
      </c>
      <c r="U78" s="94">
        <f t="shared" si="61"/>
        <v>5465</v>
      </c>
      <c r="V78" s="13"/>
      <c r="W78" s="14"/>
      <c r="X78" s="14">
        <v>3</v>
      </c>
      <c r="Y78" s="14">
        <v>1</v>
      </c>
      <c r="Z78" s="94">
        <f t="shared" si="41"/>
        <v>4</v>
      </c>
      <c r="AA78" s="175">
        <v>1323</v>
      </c>
      <c r="AB78" s="138">
        <v>3000</v>
      </c>
      <c r="AC78" s="138">
        <v>295</v>
      </c>
      <c r="AD78" s="138">
        <v>103</v>
      </c>
      <c r="AE78" s="94">
        <f t="shared" si="26"/>
        <v>4721</v>
      </c>
      <c r="AF78" s="13">
        <f t="shared" si="66"/>
        <v>1323</v>
      </c>
      <c r="AG78" s="14">
        <f t="shared" si="66"/>
        <v>3000</v>
      </c>
      <c r="AH78" s="14">
        <f t="shared" si="66"/>
        <v>292</v>
      </c>
      <c r="AI78" s="14">
        <f t="shared" si="66"/>
        <v>102</v>
      </c>
      <c r="AJ78" s="29">
        <f t="shared" si="62"/>
        <v>4717</v>
      </c>
      <c r="AK78" s="108"/>
      <c r="AL78" s="14">
        <f t="shared" si="57"/>
        <v>3222</v>
      </c>
      <c r="AM78" s="14">
        <f t="shared" si="57"/>
        <v>6897</v>
      </c>
      <c r="AN78" s="14">
        <f t="shared" si="57"/>
        <v>636</v>
      </c>
      <c r="AO78" s="14">
        <f t="shared" si="57"/>
        <v>191</v>
      </c>
      <c r="AP78" s="14">
        <f t="shared" si="57"/>
        <v>10946</v>
      </c>
      <c r="AQ78" s="3">
        <f t="shared" si="42"/>
        <v>10946</v>
      </c>
      <c r="AR78" s="2"/>
      <c r="AS78" s="2"/>
      <c r="AT78" s="2"/>
      <c r="AU78" s="2"/>
      <c r="AV78" s="2"/>
      <c r="AW78" s="2"/>
      <c r="AX78" s="2"/>
      <c r="AY78" s="2"/>
      <c r="AZ78" s="27" t="str">
        <f t="shared" si="58"/>
        <v xml:space="preserve">  Food, Nutrition, Dietetics and Health</v>
      </c>
      <c r="BA78" s="14">
        <f t="shared" si="63"/>
        <v>3222</v>
      </c>
      <c r="BB78" s="14">
        <f t="shared" si="63"/>
        <v>6897</v>
      </c>
      <c r="BC78" s="14">
        <f t="shared" si="63"/>
        <v>636</v>
      </c>
      <c r="BD78" s="14">
        <f t="shared" si="63"/>
        <v>191</v>
      </c>
      <c r="BE78" s="29">
        <f t="shared" si="63"/>
        <v>10946</v>
      </c>
      <c r="BF78" s="23"/>
      <c r="BG78" s="30" t="str">
        <f t="shared" si="64"/>
        <v xml:space="preserve">  Food, Nutrition, Dietetics and Health</v>
      </c>
      <c r="BH78" s="14">
        <f>(BA78-G78)</f>
        <v>3004</v>
      </c>
      <c r="BI78" s="14">
        <f t="shared" si="67"/>
        <v>6445</v>
      </c>
      <c r="BJ78" s="14">
        <f t="shared" si="67"/>
        <v>563</v>
      </c>
      <c r="BK78" s="14">
        <f t="shared" si="67"/>
        <v>174</v>
      </c>
      <c r="BL78" s="29">
        <f t="shared" si="67"/>
        <v>10186</v>
      </c>
      <c r="BM78" s="86">
        <f t="shared" si="43"/>
        <v>10186</v>
      </c>
      <c r="BN78" s="86">
        <f t="shared" si="44"/>
        <v>0</v>
      </c>
    </row>
    <row r="79" spans="1:66" ht="15" x14ac:dyDescent="0.2">
      <c r="A79" s="27" t="s">
        <v>118</v>
      </c>
      <c r="B79" s="28">
        <v>53</v>
      </c>
      <c r="C79" s="14">
        <v>19</v>
      </c>
      <c r="D79" s="14"/>
      <c r="E79" s="14"/>
      <c r="F79" s="161">
        <f>SUM(B79:E79)</f>
        <v>72</v>
      </c>
      <c r="G79" s="28">
        <v>140</v>
      </c>
      <c r="H79" s="14">
        <v>369</v>
      </c>
      <c r="I79" s="14">
        <v>55</v>
      </c>
      <c r="J79" s="14">
        <v>6</v>
      </c>
      <c r="K79" s="94">
        <f>SUM(G79:J79)</f>
        <v>570</v>
      </c>
      <c r="L79" s="13">
        <f>(G79-B79)</f>
        <v>87</v>
      </c>
      <c r="M79" s="14">
        <f>(H79-C79)</f>
        <v>350</v>
      </c>
      <c r="N79" s="14">
        <f>(I79-D79)</f>
        <v>55</v>
      </c>
      <c r="O79" s="14">
        <f>(J79-E79)</f>
        <v>6</v>
      </c>
      <c r="P79" s="94">
        <f>SUM(L79:O79)</f>
        <v>498</v>
      </c>
      <c r="Q79" s="223">
        <v>1274</v>
      </c>
      <c r="R79" s="223">
        <v>3508</v>
      </c>
      <c r="S79" s="222">
        <v>139</v>
      </c>
      <c r="T79" s="222">
        <v>35</v>
      </c>
      <c r="U79" s="94">
        <f>SUM(Q79:T79)</f>
        <v>4956</v>
      </c>
      <c r="V79" s="13">
        <v>39</v>
      </c>
      <c r="W79" s="14">
        <v>6</v>
      </c>
      <c r="X79" s="14">
        <v>6</v>
      </c>
      <c r="Y79" s="14"/>
      <c r="Z79" s="94">
        <f>SUM(V79:Y79)</f>
        <v>51</v>
      </c>
      <c r="AA79" s="223">
        <v>1076</v>
      </c>
      <c r="AB79" s="223">
        <v>3496</v>
      </c>
      <c r="AC79" s="222">
        <v>208</v>
      </c>
      <c r="AD79" s="222">
        <v>39</v>
      </c>
      <c r="AE79" s="94">
        <f>SUM(AA79:AD79)</f>
        <v>4819</v>
      </c>
      <c r="AF79" s="13">
        <f>(AA79-V79)</f>
        <v>1037</v>
      </c>
      <c r="AG79" s="14">
        <f>(AB79-W79)</f>
        <v>3490</v>
      </c>
      <c r="AH79" s="14">
        <f>(AC79-X79)</f>
        <v>202</v>
      </c>
      <c r="AI79" s="14">
        <f>(AD79-Y79)</f>
        <v>39</v>
      </c>
      <c r="AJ79" s="29">
        <f>SUM(AF79:AI79)</f>
        <v>4768</v>
      </c>
      <c r="AK79" s="108"/>
      <c r="AL79" s="14">
        <f>(G79+Q79+AA79)</f>
        <v>2490</v>
      </c>
      <c r="AM79" s="14">
        <f>(H79+R79+AB79)</f>
        <v>7373</v>
      </c>
      <c r="AN79" s="14">
        <f>(I79+S79+AC79)</f>
        <v>402</v>
      </c>
      <c r="AO79" s="14">
        <f>(J79+T79+AD79)</f>
        <v>80</v>
      </c>
      <c r="AP79" s="14">
        <f>(K79+U79+AE79)</f>
        <v>10345</v>
      </c>
      <c r="AQ79" s="3">
        <f>SUM(AL79:AO79)</f>
        <v>10345</v>
      </c>
      <c r="AR79" s="2"/>
      <c r="AS79" s="2"/>
      <c r="AT79" s="2"/>
      <c r="AU79" s="2"/>
      <c r="AV79" s="2"/>
      <c r="AW79" s="2"/>
      <c r="AX79" s="2"/>
      <c r="AY79" s="2"/>
      <c r="AZ79" s="30" t="str">
        <f>A79</f>
        <v xml:space="preserve">  Kinesiology</v>
      </c>
      <c r="BA79" s="14">
        <f>AL79</f>
        <v>2490</v>
      </c>
      <c r="BB79" s="14">
        <f>AM79</f>
        <v>7373</v>
      </c>
      <c r="BC79" s="14">
        <f>AN79</f>
        <v>402</v>
      </c>
      <c r="BD79" s="14">
        <f>AO79</f>
        <v>80</v>
      </c>
      <c r="BE79" s="29">
        <f>AP79</f>
        <v>10345</v>
      </c>
      <c r="BF79" s="23"/>
      <c r="BG79" s="30" t="str">
        <f>A79</f>
        <v xml:space="preserve">  Kinesiology</v>
      </c>
      <c r="BH79" s="14">
        <f>(BA79-G79)</f>
        <v>2350</v>
      </c>
      <c r="BI79" s="14">
        <f>(BB79-H79)</f>
        <v>7004</v>
      </c>
      <c r="BJ79" s="14">
        <f>(BC79-I79)</f>
        <v>347</v>
      </c>
      <c r="BK79" s="14">
        <f>(BD79-J79)</f>
        <v>74</v>
      </c>
      <c r="BL79" s="29">
        <f>(BE79-K79)</f>
        <v>9775</v>
      </c>
      <c r="BM79" s="86">
        <f>SUM(BH79:BI79,BJ79:BK79)</f>
        <v>9775</v>
      </c>
      <c r="BN79" s="86">
        <f>BM79-BL79</f>
        <v>0</v>
      </c>
    </row>
    <row r="80" spans="1:66" ht="16.5" thickBot="1" x14ac:dyDescent="0.3">
      <c r="A80" s="115" t="s">
        <v>29</v>
      </c>
      <c r="B80" s="16">
        <f t="shared" ref="B80:G80" si="68">SUM(B74:B79)</f>
        <v>85</v>
      </c>
      <c r="C80" s="17">
        <f t="shared" si="68"/>
        <v>58</v>
      </c>
      <c r="D80" s="17">
        <f t="shared" si="68"/>
        <v>46</v>
      </c>
      <c r="E80" s="17">
        <f t="shared" si="68"/>
        <v>25</v>
      </c>
      <c r="F80" s="97">
        <f t="shared" si="68"/>
        <v>214</v>
      </c>
      <c r="G80" s="16">
        <f t="shared" si="68"/>
        <v>794</v>
      </c>
      <c r="H80" s="17">
        <f t="shared" ref="H80:AJ80" si="69">SUM(H74:H79)</f>
        <v>2893</v>
      </c>
      <c r="I80" s="17">
        <f t="shared" si="69"/>
        <v>1047</v>
      </c>
      <c r="J80" s="17">
        <f t="shared" si="69"/>
        <v>120</v>
      </c>
      <c r="K80" s="164">
        <f t="shared" si="69"/>
        <v>4854</v>
      </c>
      <c r="L80" s="16">
        <f t="shared" si="69"/>
        <v>709</v>
      </c>
      <c r="M80" s="17">
        <f t="shared" si="69"/>
        <v>2835</v>
      </c>
      <c r="N80" s="17">
        <f t="shared" si="69"/>
        <v>1001</v>
      </c>
      <c r="O80" s="17">
        <f t="shared" si="69"/>
        <v>95</v>
      </c>
      <c r="P80" s="97">
        <f t="shared" si="69"/>
        <v>4640</v>
      </c>
      <c r="Q80" s="139">
        <f t="shared" si="69"/>
        <v>7404</v>
      </c>
      <c r="R80" s="140">
        <f t="shared" si="69"/>
        <v>16471</v>
      </c>
      <c r="S80" s="140">
        <f t="shared" si="69"/>
        <v>2096</v>
      </c>
      <c r="T80" s="140">
        <f t="shared" si="69"/>
        <v>567</v>
      </c>
      <c r="U80" s="164">
        <f t="shared" si="69"/>
        <v>26538</v>
      </c>
      <c r="V80" s="16">
        <f t="shared" si="69"/>
        <v>105</v>
      </c>
      <c r="W80" s="17">
        <f t="shared" si="69"/>
        <v>38</v>
      </c>
      <c r="X80" s="17">
        <f t="shared" si="69"/>
        <v>38</v>
      </c>
      <c r="Y80" s="17">
        <f t="shared" si="69"/>
        <v>4</v>
      </c>
      <c r="Z80" s="164">
        <f t="shared" si="69"/>
        <v>185</v>
      </c>
      <c r="AA80" s="139">
        <f t="shared" si="69"/>
        <v>5888</v>
      </c>
      <c r="AB80" s="140">
        <f t="shared" si="69"/>
        <v>16619</v>
      </c>
      <c r="AC80" s="140">
        <f t="shared" si="69"/>
        <v>2047</v>
      </c>
      <c r="AD80" s="140">
        <f t="shared" si="69"/>
        <v>574</v>
      </c>
      <c r="AE80" s="164">
        <f t="shared" si="69"/>
        <v>25128</v>
      </c>
      <c r="AF80" s="16">
        <f t="shared" si="69"/>
        <v>5783</v>
      </c>
      <c r="AG80" s="17">
        <f t="shared" si="69"/>
        <v>16581</v>
      </c>
      <c r="AH80" s="17">
        <f t="shared" si="69"/>
        <v>2009</v>
      </c>
      <c r="AI80" s="17">
        <f t="shared" si="69"/>
        <v>570</v>
      </c>
      <c r="AJ80" s="43">
        <f t="shared" si="69"/>
        <v>24943</v>
      </c>
      <c r="AK80" s="109"/>
      <c r="AL80" s="14">
        <f t="shared" si="57"/>
        <v>14086</v>
      </c>
      <c r="AM80" s="14">
        <f t="shared" si="57"/>
        <v>35983</v>
      </c>
      <c r="AN80" s="14">
        <f t="shared" si="57"/>
        <v>5190</v>
      </c>
      <c r="AO80" s="14">
        <f t="shared" si="57"/>
        <v>1261</v>
      </c>
      <c r="AP80" s="14">
        <f t="shared" si="57"/>
        <v>56520</v>
      </c>
      <c r="AQ80" s="3">
        <f t="shared" si="42"/>
        <v>56520</v>
      </c>
      <c r="AR80" s="2"/>
      <c r="AS80" s="2"/>
      <c r="AT80" s="2"/>
      <c r="AU80" s="2"/>
      <c r="AV80" s="2"/>
      <c r="AW80" s="2"/>
      <c r="AX80" s="2"/>
      <c r="AY80" s="2"/>
      <c r="AZ80" s="68" t="str">
        <f t="shared" si="58"/>
        <v xml:space="preserve">     Total</v>
      </c>
      <c r="BA80" s="25">
        <f t="shared" si="63"/>
        <v>14086</v>
      </c>
      <c r="BB80" s="25">
        <f>AM80</f>
        <v>35983</v>
      </c>
      <c r="BC80" s="25">
        <f t="shared" si="63"/>
        <v>5190</v>
      </c>
      <c r="BD80" s="25">
        <f t="shared" si="63"/>
        <v>1261</v>
      </c>
      <c r="BE80" s="47">
        <f t="shared" si="63"/>
        <v>56520</v>
      </c>
      <c r="BF80" s="23"/>
      <c r="BG80" s="68" t="str">
        <f t="shared" si="64"/>
        <v xml:space="preserve">     Total</v>
      </c>
      <c r="BH80" s="25">
        <f t="shared" si="67"/>
        <v>13292</v>
      </c>
      <c r="BI80" s="25">
        <f>(BB80-H80)</f>
        <v>33090</v>
      </c>
      <c r="BJ80" s="25">
        <f t="shared" si="67"/>
        <v>4143</v>
      </c>
      <c r="BK80" s="25">
        <f t="shared" si="67"/>
        <v>1141</v>
      </c>
      <c r="BL80" s="47">
        <f t="shared" si="67"/>
        <v>51666</v>
      </c>
      <c r="BM80" s="86">
        <f t="shared" si="43"/>
        <v>51666</v>
      </c>
      <c r="BN80" s="86">
        <f t="shared" si="44"/>
        <v>0</v>
      </c>
    </row>
    <row r="81" spans="1:67" ht="15" x14ac:dyDescent="0.2">
      <c r="A81" s="63" t="s">
        <v>67</v>
      </c>
      <c r="B81" s="90"/>
      <c r="C81" s="73"/>
      <c r="D81" s="73"/>
      <c r="E81" s="73"/>
      <c r="F81" s="123">
        <f t="shared" si="59"/>
        <v>0</v>
      </c>
      <c r="G81" s="91"/>
      <c r="H81" s="73"/>
      <c r="I81" s="73"/>
      <c r="J81" s="73"/>
      <c r="K81" s="120">
        <f t="shared" si="60"/>
        <v>0</v>
      </c>
      <c r="L81" s="91"/>
      <c r="M81" s="73"/>
      <c r="N81" s="73"/>
      <c r="O81" s="73"/>
      <c r="P81" s="123">
        <f t="shared" si="40"/>
        <v>0</v>
      </c>
      <c r="Q81" s="173"/>
      <c r="R81" s="142"/>
      <c r="S81" s="142"/>
      <c r="T81" s="142"/>
      <c r="U81" s="120">
        <f t="shared" si="61"/>
        <v>0</v>
      </c>
      <c r="V81" s="91"/>
      <c r="W81" s="73"/>
      <c r="X81" s="73"/>
      <c r="Y81" s="73"/>
      <c r="Z81" s="120">
        <f t="shared" si="41"/>
        <v>0</v>
      </c>
      <c r="AA81" s="173"/>
      <c r="AB81" s="142"/>
      <c r="AC81" s="142"/>
      <c r="AD81" s="142"/>
      <c r="AE81" s="120">
        <f t="shared" si="26"/>
        <v>0</v>
      </c>
      <c r="AF81" s="91"/>
      <c r="AG81" s="73"/>
      <c r="AH81" s="73"/>
      <c r="AI81" s="73"/>
      <c r="AJ81" s="74">
        <f t="shared" si="62"/>
        <v>0</v>
      </c>
      <c r="AK81" s="108"/>
      <c r="AL81" s="14">
        <f t="shared" si="57"/>
        <v>0</v>
      </c>
      <c r="AM81" s="14">
        <f t="shared" si="57"/>
        <v>0</v>
      </c>
      <c r="AN81" s="14">
        <f t="shared" si="57"/>
        <v>0</v>
      </c>
      <c r="AO81" s="14">
        <f t="shared" si="57"/>
        <v>0</v>
      </c>
      <c r="AP81" s="14">
        <f t="shared" si="57"/>
        <v>0</v>
      </c>
      <c r="AQ81" s="3">
        <f t="shared" si="42"/>
        <v>0</v>
      </c>
      <c r="AR81" s="2"/>
      <c r="AS81" s="2"/>
      <c r="AT81" s="2"/>
      <c r="AU81" s="2"/>
      <c r="AV81" s="2"/>
      <c r="AW81" s="2"/>
      <c r="AX81" s="2"/>
      <c r="AY81" s="2"/>
      <c r="AZ81" s="69" t="str">
        <f t="shared" si="58"/>
        <v>COLLEGE OF VETERINARY MEDICINE</v>
      </c>
      <c r="BA81" s="70">
        <f t="shared" si="63"/>
        <v>0</v>
      </c>
      <c r="BB81" s="70"/>
      <c r="BC81" s="70"/>
      <c r="BD81" s="70"/>
      <c r="BE81" s="71"/>
      <c r="BF81" s="23"/>
      <c r="BG81" s="69" t="str">
        <f t="shared" si="64"/>
        <v>COLLEGE OF VETERINARY MEDICINE</v>
      </c>
      <c r="BH81" s="70"/>
      <c r="BI81" s="70"/>
      <c r="BJ81" s="70"/>
      <c r="BK81" s="70"/>
      <c r="BL81" s="71"/>
      <c r="BM81" s="86">
        <f t="shared" si="43"/>
        <v>0</v>
      </c>
      <c r="BN81" s="86">
        <f t="shared" si="44"/>
        <v>0</v>
      </c>
    </row>
    <row r="82" spans="1:67" ht="15" x14ac:dyDescent="0.2">
      <c r="A82" s="27" t="s">
        <v>103</v>
      </c>
      <c r="B82" s="28"/>
      <c r="C82" s="14"/>
      <c r="D82" s="14"/>
      <c r="E82" s="14"/>
      <c r="F82" s="94">
        <f t="shared" si="59"/>
        <v>0</v>
      </c>
      <c r="G82" s="13"/>
      <c r="H82" s="14"/>
      <c r="I82" s="14">
        <v>84</v>
      </c>
      <c r="J82" s="14"/>
      <c r="K82" s="94">
        <f t="shared" si="60"/>
        <v>84</v>
      </c>
      <c r="L82" s="13">
        <f t="shared" ref="L82:O87" si="70">(G82-B82)</f>
        <v>0</v>
      </c>
      <c r="M82" s="14">
        <f t="shared" si="70"/>
        <v>0</v>
      </c>
      <c r="N82" s="14">
        <f t="shared" si="70"/>
        <v>84</v>
      </c>
      <c r="O82" s="14">
        <f t="shared" si="70"/>
        <v>0</v>
      </c>
      <c r="P82" s="94">
        <f t="shared" si="40"/>
        <v>84</v>
      </c>
      <c r="Q82" s="175"/>
      <c r="R82" s="138"/>
      <c r="S82" s="138">
        <f>107+246</f>
        <v>353</v>
      </c>
      <c r="T82" s="138"/>
      <c r="U82" s="94">
        <f t="shared" si="61"/>
        <v>353</v>
      </c>
      <c r="V82" s="13"/>
      <c r="W82" s="14"/>
      <c r="X82" s="14"/>
      <c r="Y82" s="14"/>
      <c r="Z82" s="94">
        <f t="shared" si="41"/>
        <v>0</v>
      </c>
      <c r="AA82" s="175"/>
      <c r="AB82" s="138"/>
      <c r="AC82" s="138">
        <v>251</v>
      </c>
      <c r="AD82" s="138"/>
      <c r="AE82" s="94">
        <f t="shared" si="26"/>
        <v>251</v>
      </c>
      <c r="AF82" s="13">
        <f>(AA82-V82)</f>
        <v>0</v>
      </c>
      <c r="AG82" s="14">
        <f t="shared" ref="AF82:AI87" si="71">(AB82-W82)</f>
        <v>0</v>
      </c>
      <c r="AH82" s="14">
        <f t="shared" si="71"/>
        <v>251</v>
      </c>
      <c r="AI82" s="14">
        <f t="shared" si="71"/>
        <v>0</v>
      </c>
      <c r="AJ82" s="29">
        <f t="shared" si="62"/>
        <v>251</v>
      </c>
      <c r="AK82" s="108"/>
      <c r="AL82" s="14">
        <f t="shared" si="57"/>
        <v>0</v>
      </c>
      <c r="AM82" s="14">
        <f t="shared" si="57"/>
        <v>0</v>
      </c>
      <c r="AN82" s="14">
        <f t="shared" si="57"/>
        <v>688</v>
      </c>
      <c r="AO82" s="14">
        <f t="shared" si="57"/>
        <v>0</v>
      </c>
      <c r="AP82" s="14">
        <f t="shared" si="57"/>
        <v>688</v>
      </c>
      <c r="AQ82" s="3">
        <f t="shared" si="42"/>
        <v>688</v>
      </c>
      <c r="AR82" s="2"/>
      <c r="AS82" s="2"/>
      <c r="AT82" s="2"/>
      <c r="AU82" s="2"/>
      <c r="AV82" s="2"/>
      <c r="AW82" s="2"/>
      <c r="AX82" s="2"/>
      <c r="AY82" s="2"/>
      <c r="AZ82" s="27" t="str">
        <f t="shared" si="58"/>
        <v xml:space="preserve">   VetMed - Dean's Office</v>
      </c>
      <c r="BA82" s="14">
        <f t="shared" si="63"/>
        <v>0</v>
      </c>
      <c r="BB82" s="14">
        <f t="shared" si="63"/>
        <v>0</v>
      </c>
      <c r="BC82" s="14">
        <f t="shared" si="63"/>
        <v>688</v>
      </c>
      <c r="BD82" s="14">
        <f t="shared" si="63"/>
        <v>0</v>
      </c>
      <c r="BE82" s="29">
        <f t="shared" si="63"/>
        <v>688</v>
      </c>
      <c r="BF82" s="23"/>
      <c r="BG82" s="30" t="str">
        <f t="shared" si="64"/>
        <v xml:space="preserve">   VetMed - Dean's Office</v>
      </c>
      <c r="BH82" s="14">
        <f t="shared" ref="BH82:BL87" si="72">(BA82-G82)</f>
        <v>0</v>
      </c>
      <c r="BI82" s="14">
        <f t="shared" si="72"/>
        <v>0</v>
      </c>
      <c r="BJ82" s="14">
        <f t="shared" si="72"/>
        <v>604</v>
      </c>
      <c r="BK82" s="14">
        <f t="shared" si="72"/>
        <v>0</v>
      </c>
      <c r="BL82" s="29">
        <f t="shared" si="72"/>
        <v>604</v>
      </c>
      <c r="BM82" s="86">
        <f t="shared" si="43"/>
        <v>604</v>
      </c>
      <c r="BN82" s="86">
        <f t="shared" si="44"/>
        <v>0</v>
      </c>
    </row>
    <row r="83" spans="1:67" ht="15" hidden="1" x14ac:dyDescent="0.2">
      <c r="A83" s="133" t="s">
        <v>68</v>
      </c>
      <c r="B83" s="28"/>
      <c r="C83" s="14"/>
      <c r="D83" s="14"/>
      <c r="E83" s="14"/>
      <c r="F83" s="94">
        <f t="shared" si="59"/>
        <v>0</v>
      </c>
      <c r="G83" s="13"/>
      <c r="H83" s="14"/>
      <c r="I83" s="14"/>
      <c r="J83" s="14"/>
      <c r="K83" s="94">
        <f t="shared" si="60"/>
        <v>0</v>
      </c>
      <c r="L83" s="13">
        <f t="shared" si="70"/>
        <v>0</v>
      </c>
      <c r="M83" s="14">
        <f t="shared" si="70"/>
        <v>0</v>
      </c>
      <c r="N83" s="14">
        <f t="shared" si="70"/>
        <v>0</v>
      </c>
      <c r="O83" s="14">
        <f t="shared" si="70"/>
        <v>0</v>
      </c>
      <c r="P83" s="94">
        <f t="shared" si="40"/>
        <v>0</v>
      </c>
      <c r="Q83" s="175"/>
      <c r="R83" s="138"/>
      <c r="S83" s="138"/>
      <c r="T83" s="138"/>
      <c r="U83" s="94">
        <f t="shared" si="61"/>
        <v>0</v>
      </c>
      <c r="V83" s="13"/>
      <c r="W83" s="14"/>
      <c r="X83" s="14"/>
      <c r="Y83" s="14"/>
      <c r="Z83" s="94">
        <f t="shared" si="41"/>
        <v>0</v>
      </c>
      <c r="AA83" s="175"/>
      <c r="AB83" s="138"/>
      <c r="AC83" s="138"/>
      <c r="AD83" s="138"/>
      <c r="AE83" s="94">
        <f t="shared" ref="AE83:AE88" si="73">SUM(AA83:AD83)</f>
        <v>0</v>
      </c>
      <c r="AF83" s="13">
        <f t="shared" si="71"/>
        <v>0</v>
      </c>
      <c r="AG83" s="14">
        <f t="shared" si="71"/>
        <v>0</v>
      </c>
      <c r="AH83" s="14">
        <f t="shared" si="71"/>
        <v>0</v>
      </c>
      <c r="AI83" s="14">
        <f t="shared" si="71"/>
        <v>0</v>
      </c>
      <c r="AJ83" s="29">
        <f t="shared" si="62"/>
        <v>0</v>
      </c>
      <c r="AK83" s="108"/>
      <c r="AL83" s="14">
        <f t="shared" si="57"/>
        <v>0</v>
      </c>
      <c r="AM83" s="14">
        <f t="shared" si="57"/>
        <v>0</v>
      </c>
      <c r="AN83" s="14">
        <f t="shared" si="57"/>
        <v>0</v>
      </c>
      <c r="AO83" s="14">
        <f t="shared" si="57"/>
        <v>0</v>
      </c>
      <c r="AP83" s="14">
        <f t="shared" si="57"/>
        <v>0</v>
      </c>
      <c r="AQ83" s="3">
        <f t="shared" si="42"/>
        <v>0</v>
      </c>
      <c r="AR83" s="2"/>
      <c r="AS83" s="2"/>
      <c r="AT83" s="2"/>
      <c r="AU83" s="2"/>
      <c r="AV83" s="2"/>
      <c r="AW83" s="2"/>
      <c r="AX83" s="2"/>
      <c r="AY83" s="2"/>
      <c r="AZ83" s="133" t="str">
        <f t="shared" si="58"/>
        <v xml:space="preserve">   Laboratory Medicine</v>
      </c>
      <c r="BA83" s="14">
        <f t="shared" si="63"/>
        <v>0</v>
      </c>
      <c r="BB83" s="14">
        <f t="shared" si="63"/>
        <v>0</v>
      </c>
      <c r="BC83" s="14">
        <f t="shared" si="63"/>
        <v>0</v>
      </c>
      <c r="BD83" s="14">
        <f t="shared" si="63"/>
        <v>0</v>
      </c>
      <c r="BE83" s="29">
        <f t="shared" si="63"/>
        <v>0</v>
      </c>
      <c r="BF83" s="23"/>
      <c r="BG83" s="135" t="str">
        <f t="shared" si="64"/>
        <v xml:space="preserve">   Laboratory Medicine</v>
      </c>
      <c r="BH83" s="118">
        <f t="shared" si="72"/>
        <v>0</v>
      </c>
      <c r="BI83" s="118">
        <f t="shared" si="72"/>
        <v>0</v>
      </c>
      <c r="BJ83" s="118">
        <f t="shared" si="72"/>
        <v>0</v>
      </c>
      <c r="BK83" s="118">
        <f t="shared" si="72"/>
        <v>0</v>
      </c>
      <c r="BL83" s="134">
        <f t="shared" si="72"/>
        <v>0</v>
      </c>
      <c r="BM83" s="86">
        <f t="shared" si="43"/>
        <v>0</v>
      </c>
      <c r="BN83" s="86">
        <f t="shared" si="44"/>
        <v>0</v>
      </c>
    </row>
    <row r="84" spans="1:67" ht="15" x14ac:dyDescent="0.2">
      <c r="A84" s="27" t="s">
        <v>69</v>
      </c>
      <c r="B84" s="28"/>
      <c r="C84" s="14"/>
      <c r="D84" s="14">
        <v>5</v>
      </c>
      <c r="E84" s="14">
        <v>6</v>
      </c>
      <c r="F84" s="94">
        <f t="shared" si="59"/>
        <v>11</v>
      </c>
      <c r="G84" s="13"/>
      <c r="H84" s="14"/>
      <c r="I84" s="14">
        <v>138</v>
      </c>
      <c r="J84" s="14">
        <v>137</v>
      </c>
      <c r="K84" s="94">
        <f t="shared" si="60"/>
        <v>275</v>
      </c>
      <c r="L84" s="13">
        <f>(G84-G84)</f>
        <v>0</v>
      </c>
      <c r="M84" s="14">
        <f t="shared" si="70"/>
        <v>0</v>
      </c>
      <c r="N84" s="14">
        <f t="shared" si="70"/>
        <v>133</v>
      </c>
      <c r="O84" s="14">
        <f t="shared" si="70"/>
        <v>131</v>
      </c>
      <c r="P84" s="94">
        <f t="shared" si="40"/>
        <v>264</v>
      </c>
      <c r="Q84" s="175"/>
      <c r="R84" s="138">
        <v>161</v>
      </c>
      <c r="S84" s="138">
        <v>2227</v>
      </c>
      <c r="T84" s="138">
        <v>195</v>
      </c>
      <c r="U84" s="94">
        <f t="shared" si="61"/>
        <v>2583</v>
      </c>
      <c r="V84" s="13"/>
      <c r="W84" s="14">
        <v>0</v>
      </c>
      <c r="X84" s="14">
        <v>14</v>
      </c>
      <c r="Y84" s="14"/>
      <c r="Z84" s="94">
        <f t="shared" si="41"/>
        <v>14</v>
      </c>
      <c r="AA84" s="175"/>
      <c r="AB84" s="138">
        <v>143</v>
      </c>
      <c r="AC84" s="138">
        <v>3024</v>
      </c>
      <c r="AD84" s="138">
        <v>209</v>
      </c>
      <c r="AE84" s="94">
        <f t="shared" si="73"/>
        <v>3376</v>
      </c>
      <c r="AF84" s="13">
        <f t="shared" si="71"/>
        <v>0</v>
      </c>
      <c r="AG84" s="14">
        <f>(AB84-W84)</f>
        <v>143</v>
      </c>
      <c r="AH84" s="14">
        <f t="shared" si="71"/>
        <v>3010</v>
      </c>
      <c r="AI84" s="14">
        <f t="shared" si="71"/>
        <v>209</v>
      </c>
      <c r="AJ84" s="29">
        <f t="shared" si="62"/>
        <v>3362</v>
      </c>
      <c r="AK84" s="108"/>
      <c r="AL84" s="14">
        <f t="shared" si="57"/>
        <v>0</v>
      </c>
      <c r="AM84" s="14">
        <f t="shared" si="57"/>
        <v>304</v>
      </c>
      <c r="AN84" s="14">
        <f t="shared" si="57"/>
        <v>5389</v>
      </c>
      <c r="AO84" s="14">
        <f t="shared" si="57"/>
        <v>541</v>
      </c>
      <c r="AP84" s="14">
        <f t="shared" si="57"/>
        <v>6234</v>
      </c>
      <c r="AQ84" s="3">
        <f t="shared" si="42"/>
        <v>6234</v>
      </c>
      <c r="AR84" s="2"/>
      <c r="AS84" s="2"/>
      <c r="AT84" s="2"/>
      <c r="AU84" s="2"/>
      <c r="AV84" s="2"/>
      <c r="AW84" s="2"/>
      <c r="AX84" s="2"/>
      <c r="AY84" s="2"/>
      <c r="AZ84" s="27" t="str">
        <f t="shared" si="58"/>
        <v xml:space="preserve">   Diag Med &amp; Pathobiology</v>
      </c>
      <c r="BA84" s="14">
        <f t="shared" si="63"/>
        <v>0</v>
      </c>
      <c r="BB84" s="14">
        <f t="shared" si="63"/>
        <v>304</v>
      </c>
      <c r="BC84" s="14">
        <f t="shared" si="63"/>
        <v>5389</v>
      </c>
      <c r="BD84" s="14">
        <f t="shared" si="63"/>
        <v>541</v>
      </c>
      <c r="BE84" s="29">
        <f t="shared" si="63"/>
        <v>6234</v>
      </c>
      <c r="BF84" s="23"/>
      <c r="BG84" s="30" t="str">
        <f t="shared" si="64"/>
        <v xml:space="preserve">   Diag Med &amp; Pathobiology</v>
      </c>
      <c r="BH84" s="14">
        <f t="shared" si="72"/>
        <v>0</v>
      </c>
      <c r="BI84" s="14">
        <f t="shared" si="72"/>
        <v>304</v>
      </c>
      <c r="BJ84" s="14">
        <f t="shared" si="72"/>
        <v>5251</v>
      </c>
      <c r="BK84" s="14">
        <f t="shared" si="72"/>
        <v>404</v>
      </c>
      <c r="BL84" s="29">
        <f t="shared" si="72"/>
        <v>5959</v>
      </c>
      <c r="BM84" s="86">
        <f t="shared" si="43"/>
        <v>5959</v>
      </c>
      <c r="BN84" s="86">
        <f t="shared" si="44"/>
        <v>0</v>
      </c>
    </row>
    <row r="85" spans="1:67" ht="15" x14ac:dyDescent="0.2">
      <c r="A85" s="27" t="s">
        <v>70</v>
      </c>
      <c r="B85" s="28"/>
      <c r="C85" s="14"/>
      <c r="D85" s="14"/>
      <c r="E85" s="14"/>
      <c r="F85" s="94">
        <f t="shared" si="59"/>
        <v>0</v>
      </c>
      <c r="G85" s="13"/>
      <c r="H85" s="14"/>
      <c r="I85" s="14">
        <v>12</v>
      </c>
      <c r="J85" s="14">
        <v>1</v>
      </c>
      <c r="K85" s="94">
        <f t="shared" si="60"/>
        <v>13</v>
      </c>
      <c r="L85" s="13">
        <f>(G85-G85)</f>
        <v>0</v>
      </c>
      <c r="M85" s="14">
        <f>(H85-C85)</f>
        <v>0</v>
      </c>
      <c r="N85" s="14">
        <f>(I85-D85)</f>
        <v>12</v>
      </c>
      <c r="O85" s="14">
        <f>(J85-E85)</f>
        <v>1</v>
      </c>
      <c r="P85" s="94">
        <f>SUM(L85:O85)</f>
        <v>13</v>
      </c>
      <c r="Q85" s="175"/>
      <c r="R85" s="138"/>
      <c r="S85" s="138">
        <v>2444</v>
      </c>
      <c r="T85" s="138"/>
      <c r="U85" s="94">
        <f t="shared" si="61"/>
        <v>2444</v>
      </c>
      <c r="V85" s="13"/>
      <c r="W85" s="14"/>
      <c r="X85" s="14">
        <v>1</v>
      </c>
      <c r="Y85" s="14"/>
      <c r="Z85" s="94">
        <f t="shared" si="41"/>
        <v>1</v>
      </c>
      <c r="AA85" s="175"/>
      <c r="AB85" s="138"/>
      <c r="AC85" s="138">
        <v>2025</v>
      </c>
      <c r="AD85" s="138">
        <v>8</v>
      </c>
      <c r="AE85" s="94">
        <f t="shared" si="73"/>
        <v>2033</v>
      </c>
      <c r="AF85" s="13">
        <f t="shared" si="71"/>
        <v>0</v>
      </c>
      <c r="AG85" s="14">
        <f t="shared" si="71"/>
        <v>0</v>
      </c>
      <c r="AH85" s="14">
        <f t="shared" si="71"/>
        <v>2024</v>
      </c>
      <c r="AI85" s="14">
        <f t="shared" si="71"/>
        <v>8</v>
      </c>
      <c r="AJ85" s="29">
        <f t="shared" si="62"/>
        <v>2032</v>
      </c>
      <c r="AK85" s="108"/>
      <c r="AL85" s="14">
        <f t="shared" si="57"/>
        <v>0</v>
      </c>
      <c r="AM85" s="14">
        <f t="shared" si="57"/>
        <v>0</v>
      </c>
      <c r="AN85" s="14">
        <f t="shared" si="57"/>
        <v>4481</v>
      </c>
      <c r="AO85" s="14">
        <f t="shared" si="57"/>
        <v>9</v>
      </c>
      <c r="AP85" s="14">
        <f t="shared" si="57"/>
        <v>4490</v>
      </c>
      <c r="AQ85" s="3">
        <f t="shared" si="42"/>
        <v>4490</v>
      </c>
      <c r="AR85" s="2"/>
      <c r="AS85" s="2"/>
      <c r="AT85" s="2"/>
      <c r="AU85" s="2"/>
      <c r="AV85" s="2"/>
      <c r="AW85" s="2"/>
      <c r="AX85" s="2"/>
      <c r="AY85" s="2"/>
      <c r="AZ85" s="27" t="str">
        <f t="shared" si="58"/>
        <v xml:space="preserve">   Anatomy &amp; Physiology</v>
      </c>
      <c r="BA85" s="14">
        <f t="shared" si="63"/>
        <v>0</v>
      </c>
      <c r="BB85" s="14">
        <f t="shared" si="63"/>
        <v>0</v>
      </c>
      <c r="BC85" s="14">
        <f t="shared" si="63"/>
        <v>4481</v>
      </c>
      <c r="BD85" s="14">
        <f t="shared" si="63"/>
        <v>9</v>
      </c>
      <c r="BE85" s="29">
        <f t="shared" si="63"/>
        <v>4490</v>
      </c>
      <c r="BF85" s="23"/>
      <c r="BG85" s="30" t="str">
        <f t="shared" si="64"/>
        <v xml:space="preserve">   Anatomy &amp; Physiology</v>
      </c>
      <c r="BH85" s="14">
        <f t="shared" si="72"/>
        <v>0</v>
      </c>
      <c r="BI85" s="14">
        <f t="shared" si="72"/>
        <v>0</v>
      </c>
      <c r="BJ85" s="14">
        <f t="shared" si="72"/>
        <v>4469</v>
      </c>
      <c r="BK85" s="14">
        <f t="shared" si="72"/>
        <v>8</v>
      </c>
      <c r="BL85" s="29">
        <f t="shared" si="72"/>
        <v>4477</v>
      </c>
      <c r="BM85" s="86">
        <f t="shared" si="43"/>
        <v>4477</v>
      </c>
      <c r="BN85" s="86">
        <f t="shared" si="44"/>
        <v>0</v>
      </c>
    </row>
    <row r="86" spans="1:67" ht="15" x14ac:dyDescent="0.2">
      <c r="A86" s="27" t="s">
        <v>71</v>
      </c>
      <c r="B86" s="28"/>
      <c r="C86" s="14"/>
      <c r="D86" s="14">
        <v>30</v>
      </c>
      <c r="E86" s="14"/>
      <c r="F86" s="94">
        <f t="shared" si="59"/>
        <v>30</v>
      </c>
      <c r="G86" s="13"/>
      <c r="H86" s="14"/>
      <c r="I86" s="14">
        <v>957</v>
      </c>
      <c r="J86" s="14"/>
      <c r="K86" s="94">
        <f t="shared" si="60"/>
        <v>957</v>
      </c>
      <c r="L86" s="13">
        <f t="shared" si="70"/>
        <v>0</v>
      </c>
      <c r="M86" s="14">
        <f t="shared" si="70"/>
        <v>0</v>
      </c>
      <c r="N86" s="14">
        <f t="shared" si="70"/>
        <v>927</v>
      </c>
      <c r="O86" s="14">
        <f t="shared" si="70"/>
        <v>0</v>
      </c>
      <c r="P86" s="94">
        <f t="shared" si="40"/>
        <v>927</v>
      </c>
      <c r="Q86" s="175"/>
      <c r="R86" s="138"/>
      <c r="S86" s="138">
        <v>4041</v>
      </c>
      <c r="T86" s="138"/>
      <c r="U86" s="94">
        <f t="shared" si="61"/>
        <v>4041</v>
      </c>
      <c r="V86" s="13"/>
      <c r="W86" s="14"/>
      <c r="X86" s="14">
        <v>6</v>
      </c>
      <c r="Y86" s="14"/>
      <c r="Z86" s="94">
        <f t="shared" si="41"/>
        <v>6</v>
      </c>
      <c r="AA86" s="175"/>
      <c r="AB86" s="138"/>
      <c r="AC86" s="138">
        <v>4662</v>
      </c>
      <c r="AD86" s="138"/>
      <c r="AE86" s="94">
        <f t="shared" si="73"/>
        <v>4662</v>
      </c>
      <c r="AF86" s="13">
        <f t="shared" si="71"/>
        <v>0</v>
      </c>
      <c r="AG86" s="14">
        <f t="shared" si="71"/>
        <v>0</v>
      </c>
      <c r="AH86" s="14">
        <f t="shared" si="71"/>
        <v>4656</v>
      </c>
      <c r="AI86" s="14">
        <f t="shared" si="71"/>
        <v>0</v>
      </c>
      <c r="AJ86" s="29">
        <f t="shared" si="62"/>
        <v>4656</v>
      </c>
      <c r="AK86" s="108"/>
      <c r="AL86" s="14">
        <f t="shared" si="57"/>
        <v>0</v>
      </c>
      <c r="AM86" s="14">
        <f t="shared" si="57"/>
        <v>0</v>
      </c>
      <c r="AN86" s="14">
        <f t="shared" si="57"/>
        <v>9660</v>
      </c>
      <c r="AO86" s="14">
        <f t="shared" si="57"/>
        <v>0</v>
      </c>
      <c r="AP86" s="14">
        <f t="shared" si="57"/>
        <v>9660</v>
      </c>
      <c r="AQ86" s="3">
        <f t="shared" si="42"/>
        <v>9660</v>
      </c>
      <c r="AR86" s="2"/>
      <c r="AS86" s="2"/>
      <c r="AT86" s="2"/>
      <c r="AU86" s="2"/>
      <c r="AV86" s="2"/>
      <c r="AW86" s="2"/>
      <c r="AX86" s="2"/>
      <c r="AY86" s="2"/>
      <c r="AZ86" s="27" t="str">
        <f t="shared" si="58"/>
        <v xml:space="preserve">   Clinical Sciences</v>
      </c>
      <c r="BA86" s="14">
        <f t="shared" si="63"/>
        <v>0</v>
      </c>
      <c r="BB86" s="14">
        <f t="shared" si="63"/>
        <v>0</v>
      </c>
      <c r="BC86" s="14">
        <f t="shared" si="63"/>
        <v>9660</v>
      </c>
      <c r="BD86" s="14">
        <f t="shared" si="63"/>
        <v>0</v>
      </c>
      <c r="BE86" s="29">
        <f t="shared" si="63"/>
        <v>9660</v>
      </c>
      <c r="BF86" s="23"/>
      <c r="BG86" s="30" t="str">
        <f t="shared" si="64"/>
        <v xml:space="preserve">   Clinical Sciences</v>
      </c>
      <c r="BH86" s="14">
        <f t="shared" si="72"/>
        <v>0</v>
      </c>
      <c r="BI86" s="14">
        <f t="shared" si="72"/>
        <v>0</v>
      </c>
      <c r="BJ86" s="14">
        <f t="shared" si="72"/>
        <v>8703</v>
      </c>
      <c r="BK86" s="14">
        <f t="shared" si="72"/>
        <v>0</v>
      </c>
      <c r="BL86" s="29">
        <f>(BE86-K86)</f>
        <v>8703</v>
      </c>
      <c r="BM86" s="86">
        <f>SUM(BH86:BI86,BJ86:BK86)</f>
        <v>8703</v>
      </c>
      <c r="BN86" s="86">
        <f t="shared" si="44"/>
        <v>0</v>
      </c>
    </row>
    <row r="87" spans="1:67" ht="15" hidden="1" x14ac:dyDescent="0.2">
      <c r="A87" s="133" t="s">
        <v>72</v>
      </c>
      <c r="B87" s="28"/>
      <c r="C87" s="14"/>
      <c r="D87" s="14"/>
      <c r="E87" s="14"/>
      <c r="F87" s="94">
        <f t="shared" si="59"/>
        <v>0</v>
      </c>
      <c r="G87" s="13"/>
      <c r="H87" s="14"/>
      <c r="I87" s="14"/>
      <c r="J87" s="14"/>
      <c r="K87" s="94">
        <f t="shared" si="60"/>
        <v>0</v>
      </c>
      <c r="L87" s="13">
        <f t="shared" si="70"/>
        <v>0</v>
      </c>
      <c r="M87" s="14">
        <f t="shared" si="70"/>
        <v>0</v>
      </c>
      <c r="N87" s="14">
        <f t="shared" si="70"/>
        <v>0</v>
      </c>
      <c r="O87" s="14">
        <f t="shared" si="70"/>
        <v>0</v>
      </c>
      <c r="P87" s="94">
        <f t="shared" si="40"/>
        <v>0</v>
      </c>
      <c r="Q87" s="175"/>
      <c r="R87" s="138"/>
      <c r="S87" s="138"/>
      <c r="T87" s="138"/>
      <c r="U87" s="94">
        <f t="shared" si="61"/>
        <v>0</v>
      </c>
      <c r="V87" s="13"/>
      <c r="W87" s="14"/>
      <c r="X87" s="14"/>
      <c r="Y87" s="14"/>
      <c r="Z87" s="94">
        <f t="shared" si="41"/>
        <v>0</v>
      </c>
      <c r="AA87" s="175"/>
      <c r="AB87" s="138"/>
      <c r="AC87" s="138"/>
      <c r="AD87" s="138"/>
      <c r="AE87" s="94">
        <f t="shared" si="73"/>
        <v>0</v>
      </c>
      <c r="AF87" s="13">
        <f t="shared" si="71"/>
        <v>0</v>
      </c>
      <c r="AG87" s="14">
        <f t="shared" si="71"/>
        <v>0</v>
      </c>
      <c r="AH87" s="14">
        <f t="shared" si="71"/>
        <v>0</v>
      </c>
      <c r="AI87" s="14">
        <f t="shared" si="71"/>
        <v>0</v>
      </c>
      <c r="AJ87" s="29">
        <f t="shared" si="62"/>
        <v>0</v>
      </c>
      <c r="AK87" s="108"/>
      <c r="AL87" s="14">
        <f t="shared" si="57"/>
        <v>0</v>
      </c>
      <c r="AM87" s="14">
        <f t="shared" si="57"/>
        <v>0</v>
      </c>
      <c r="AN87" s="14">
        <f t="shared" si="57"/>
        <v>0</v>
      </c>
      <c r="AO87" s="14">
        <f t="shared" si="57"/>
        <v>0</v>
      </c>
      <c r="AP87" s="14">
        <f t="shared" si="57"/>
        <v>0</v>
      </c>
      <c r="AQ87" s="3">
        <f t="shared" si="42"/>
        <v>0</v>
      </c>
      <c r="AR87" s="2"/>
      <c r="AS87" s="2"/>
      <c r="AT87" s="2"/>
      <c r="AU87" s="2"/>
      <c r="AV87" s="2"/>
      <c r="AW87" s="2"/>
      <c r="AX87" s="2"/>
      <c r="AY87" s="2"/>
      <c r="AZ87" s="30" t="str">
        <f t="shared" si="58"/>
        <v xml:space="preserve">   Vet. Diagnosis</v>
      </c>
      <c r="BA87" s="14">
        <f t="shared" si="63"/>
        <v>0</v>
      </c>
      <c r="BB87" s="14">
        <f t="shared" si="63"/>
        <v>0</v>
      </c>
      <c r="BC87" s="14">
        <f t="shared" si="63"/>
        <v>0</v>
      </c>
      <c r="BD87" s="14">
        <f t="shared" si="63"/>
        <v>0</v>
      </c>
      <c r="BE87" s="29">
        <f t="shared" si="63"/>
        <v>0</v>
      </c>
      <c r="BF87" s="23"/>
      <c r="BG87" s="135" t="str">
        <f t="shared" si="64"/>
        <v xml:space="preserve">   Vet. Diagnosis</v>
      </c>
      <c r="BH87" s="118">
        <f t="shared" si="72"/>
        <v>0</v>
      </c>
      <c r="BI87" s="118">
        <f t="shared" si="72"/>
        <v>0</v>
      </c>
      <c r="BJ87" s="118">
        <f t="shared" si="72"/>
        <v>0</v>
      </c>
      <c r="BK87" s="118">
        <f t="shared" si="72"/>
        <v>0</v>
      </c>
      <c r="BL87" s="134">
        <f t="shared" si="72"/>
        <v>0</v>
      </c>
      <c r="BM87" s="86">
        <f t="shared" si="43"/>
        <v>0</v>
      </c>
      <c r="BN87" s="86">
        <f t="shared" si="44"/>
        <v>0</v>
      </c>
    </row>
    <row r="88" spans="1:67" s="65" customFormat="1" ht="16.5" thickBot="1" x14ac:dyDescent="0.3">
      <c r="A88" s="115" t="s">
        <v>29</v>
      </c>
      <c r="B88" s="16">
        <f>SUM(B82:B87)</f>
        <v>0</v>
      </c>
      <c r="C88" s="17">
        <f>SUM(C82:C87)</f>
        <v>0</v>
      </c>
      <c r="D88" s="17">
        <f>SUM(D82:D87)</f>
        <v>35</v>
      </c>
      <c r="E88" s="17">
        <f>SUM(E82:E87)</f>
        <v>6</v>
      </c>
      <c r="F88" s="97">
        <f t="shared" si="59"/>
        <v>41</v>
      </c>
      <c r="G88" s="16">
        <f>SUM(G82:G87)</f>
        <v>0</v>
      </c>
      <c r="H88" s="17">
        <f>SUM(H82:H87)</f>
        <v>0</v>
      </c>
      <c r="I88" s="17">
        <f>SUM(I82:I87)</f>
        <v>1191</v>
      </c>
      <c r="J88" s="17">
        <f>SUM(J82:J87)</f>
        <v>138</v>
      </c>
      <c r="K88" s="164">
        <f t="shared" si="60"/>
        <v>1329</v>
      </c>
      <c r="L88" s="16">
        <f>SUM(L82:L87)</f>
        <v>0</v>
      </c>
      <c r="M88" s="17">
        <f>SUM(M82:M87)</f>
        <v>0</v>
      </c>
      <c r="N88" s="17">
        <f>SUM(N82:N87)</f>
        <v>1156</v>
      </c>
      <c r="O88" s="17">
        <f>SUM(O82:O87)</f>
        <v>132</v>
      </c>
      <c r="P88" s="97">
        <f t="shared" si="40"/>
        <v>1288</v>
      </c>
      <c r="Q88" s="139">
        <f>SUM(Q82:Q86)</f>
        <v>0</v>
      </c>
      <c r="R88" s="140">
        <f>SUM(R82:R87)</f>
        <v>161</v>
      </c>
      <c r="S88" s="140">
        <f>SUM(S82:S87)</f>
        <v>9065</v>
      </c>
      <c r="T88" s="140">
        <f>SUM(T82:T87)</f>
        <v>195</v>
      </c>
      <c r="U88" s="97">
        <f t="shared" si="61"/>
        <v>9421</v>
      </c>
      <c r="V88" s="16"/>
      <c r="W88" s="17">
        <f>SUM(W82:W87)</f>
        <v>0</v>
      </c>
      <c r="X88" s="17">
        <f>SUM(X82:X87)</f>
        <v>21</v>
      </c>
      <c r="Y88" s="17">
        <f>SUM(Y82:Y87)</f>
        <v>0</v>
      </c>
      <c r="Z88" s="164">
        <f t="shared" si="41"/>
        <v>21</v>
      </c>
      <c r="AA88" s="140">
        <f>SUM(AA82:AA87)</f>
        <v>0</v>
      </c>
      <c r="AB88" s="140">
        <f>SUM(AB82:AB87)</f>
        <v>143</v>
      </c>
      <c r="AC88" s="140">
        <f>SUM(AC82:AC87)</f>
        <v>9962</v>
      </c>
      <c r="AD88" s="140">
        <f>SUM(AD82:AD87)</f>
        <v>217</v>
      </c>
      <c r="AE88" s="97">
        <f t="shared" si="73"/>
        <v>10322</v>
      </c>
      <c r="AF88" s="16">
        <f>SUM(AF82:AF87)</f>
        <v>0</v>
      </c>
      <c r="AG88" s="17">
        <f>SUM(AG82:AG87)</f>
        <v>143</v>
      </c>
      <c r="AH88" s="17">
        <f>SUM(AH82:AH87)</f>
        <v>9941</v>
      </c>
      <c r="AI88" s="17">
        <f>SUM(AI82:AI87)</f>
        <v>217</v>
      </c>
      <c r="AJ88" s="43">
        <f t="shared" si="62"/>
        <v>10301</v>
      </c>
      <c r="AK88" s="109"/>
      <c r="AL88" s="14">
        <f t="shared" si="57"/>
        <v>0</v>
      </c>
      <c r="AM88" s="14">
        <f t="shared" si="57"/>
        <v>304</v>
      </c>
      <c r="AN88" s="14">
        <f t="shared" si="57"/>
        <v>20218</v>
      </c>
      <c r="AO88" s="14">
        <f t="shared" si="57"/>
        <v>550</v>
      </c>
      <c r="AP88" s="14">
        <f t="shared" si="57"/>
        <v>21072</v>
      </c>
      <c r="AQ88" s="66">
        <f t="shared" si="42"/>
        <v>21072</v>
      </c>
      <c r="AY88" s="228"/>
      <c r="AZ88" s="72" t="str">
        <f t="shared" si="58"/>
        <v xml:space="preserve">     Total</v>
      </c>
      <c r="BA88" s="17">
        <f>SUM(BA82:BA87)</f>
        <v>0</v>
      </c>
      <c r="BB88" s="17">
        <f>SUM(BB82:BB87)</f>
        <v>304</v>
      </c>
      <c r="BC88" s="17">
        <f>SUM(BC82:BC87)</f>
        <v>20218</v>
      </c>
      <c r="BD88" s="17">
        <f>SUM(BD82:BD87)</f>
        <v>550</v>
      </c>
      <c r="BE88" s="43">
        <f>SUM(BE82:BE87)</f>
        <v>21072</v>
      </c>
      <c r="BF88" s="55"/>
      <c r="BG88" s="72" t="str">
        <f t="shared" si="64"/>
        <v xml:space="preserve">     Total</v>
      </c>
      <c r="BH88" s="17">
        <f>SUM(BH82:BH87)</f>
        <v>0</v>
      </c>
      <c r="BI88" s="17">
        <f>SUM(BI82:BI87)</f>
        <v>304</v>
      </c>
      <c r="BJ88" s="17">
        <f>SUM(BJ82:BJ87)</f>
        <v>19027</v>
      </c>
      <c r="BK88" s="17">
        <f>SUM(BK82:BK87)</f>
        <v>412</v>
      </c>
      <c r="BL88" s="43">
        <f>SUM(BL82:BL87)</f>
        <v>19743</v>
      </c>
      <c r="BM88" s="86">
        <f t="shared" si="43"/>
        <v>19743</v>
      </c>
      <c r="BN88" s="86">
        <f t="shared" si="44"/>
        <v>0</v>
      </c>
      <c r="BO88" s="66"/>
    </row>
    <row r="89" spans="1:67" s="65" customFormat="1" x14ac:dyDescent="0.25">
      <c r="A89" s="130" t="s">
        <v>107</v>
      </c>
      <c r="B89" s="208"/>
      <c r="C89" s="119"/>
      <c r="D89" s="119"/>
      <c r="E89" s="119"/>
      <c r="F89" s="120"/>
      <c r="G89" s="209"/>
      <c r="H89" s="119"/>
      <c r="I89" s="119"/>
      <c r="J89" s="119"/>
      <c r="K89" s="120"/>
      <c r="L89" s="209"/>
      <c r="M89" s="119"/>
      <c r="N89" s="119"/>
      <c r="O89" s="119"/>
      <c r="P89" s="120"/>
      <c r="Q89" s="210"/>
      <c r="R89" s="211"/>
      <c r="S89" s="211"/>
      <c r="T89" s="211"/>
      <c r="U89" s="120"/>
      <c r="V89" s="209"/>
      <c r="W89" s="119"/>
      <c r="X89" s="119"/>
      <c r="Y89" s="119"/>
      <c r="Z89" s="120"/>
      <c r="AA89" s="210"/>
      <c r="AB89" s="211"/>
      <c r="AC89" s="211"/>
      <c r="AD89" s="211"/>
      <c r="AE89" s="120"/>
      <c r="AF89" s="209"/>
      <c r="AG89" s="119"/>
      <c r="AH89" s="119"/>
      <c r="AI89" s="119"/>
      <c r="AJ89" s="212"/>
      <c r="AK89" s="109"/>
      <c r="AL89" s="14">
        <f t="shared" si="57"/>
        <v>0</v>
      </c>
      <c r="AM89" s="14">
        <f t="shared" si="57"/>
        <v>0</v>
      </c>
      <c r="AN89" s="14">
        <f t="shared" si="57"/>
        <v>0</v>
      </c>
      <c r="AO89" s="14">
        <f t="shared" si="57"/>
        <v>0</v>
      </c>
      <c r="AP89" s="14">
        <f t="shared" si="57"/>
        <v>0</v>
      </c>
      <c r="AQ89" s="66"/>
      <c r="AY89" s="228"/>
      <c r="AZ89" s="192" t="str">
        <f t="shared" si="58"/>
        <v>Graduate School</v>
      </c>
      <c r="BA89" s="191"/>
      <c r="BB89" s="191"/>
      <c r="BC89" s="191"/>
      <c r="BD89" s="191"/>
      <c r="BE89" s="193"/>
      <c r="BF89" s="55"/>
      <c r="BG89" s="194" t="str">
        <f t="shared" si="64"/>
        <v>Graduate School</v>
      </c>
      <c r="BH89" s="109"/>
      <c r="BI89" s="191"/>
      <c r="BJ89" s="191"/>
      <c r="BK89" s="191"/>
      <c r="BL89" s="193"/>
      <c r="BM89" s="86">
        <f t="shared" si="43"/>
        <v>0</v>
      </c>
      <c r="BN89" s="86"/>
      <c r="BO89" s="66"/>
    </row>
    <row r="90" spans="1:67" s="65" customFormat="1" ht="16.5" thickBot="1" x14ac:dyDescent="0.3">
      <c r="A90" s="207" t="s">
        <v>108</v>
      </c>
      <c r="B90" s="200"/>
      <c r="C90" s="201"/>
      <c r="D90" s="201"/>
      <c r="E90" s="201"/>
      <c r="F90" s="202"/>
      <c r="G90" s="200"/>
      <c r="H90" s="201"/>
      <c r="I90" s="201"/>
      <c r="J90" s="201"/>
      <c r="K90" s="164">
        <f t="shared" ref="K90:K97" si="74">SUM(G90:J90)</f>
        <v>0</v>
      </c>
      <c r="L90" s="200"/>
      <c r="M90" s="201"/>
      <c r="N90" s="201"/>
      <c r="O90" s="201"/>
      <c r="P90" s="202"/>
      <c r="Q90" s="204"/>
      <c r="R90" s="205"/>
      <c r="S90" s="205">
        <v>3</v>
      </c>
      <c r="T90" s="205"/>
      <c r="U90" s="202">
        <f>SUM(Q90:T90)</f>
        <v>3</v>
      </c>
      <c r="V90" s="200"/>
      <c r="W90" s="201"/>
      <c r="X90" s="201"/>
      <c r="Y90" s="201"/>
      <c r="Z90" s="202"/>
      <c r="AA90" s="204"/>
      <c r="AB90" s="205"/>
      <c r="AC90" s="205"/>
      <c r="AD90" s="205"/>
      <c r="AE90" s="97">
        <f t="shared" ref="AE90:AE106" si="75">SUM(AA90:AD90)</f>
        <v>0</v>
      </c>
      <c r="AF90" s="16">
        <f>(AA90-V90)</f>
        <v>0</v>
      </c>
      <c r="AG90" s="17">
        <f>(AB90-W90)</f>
        <v>0</v>
      </c>
      <c r="AH90" s="17">
        <f>(AC90-X90)</f>
        <v>0</v>
      </c>
      <c r="AI90" s="17">
        <f>(AD90-Y90)</f>
        <v>0</v>
      </c>
      <c r="AJ90" s="43">
        <f>SUM(AF90:AI90)</f>
        <v>0</v>
      </c>
      <c r="AK90" s="109"/>
      <c r="AL90" s="14">
        <f t="shared" si="57"/>
        <v>0</v>
      </c>
      <c r="AM90" s="14">
        <f t="shared" si="57"/>
        <v>0</v>
      </c>
      <c r="AN90" s="14">
        <f t="shared" si="57"/>
        <v>3</v>
      </c>
      <c r="AO90" s="14">
        <f t="shared" si="57"/>
        <v>0</v>
      </c>
      <c r="AP90" s="14">
        <f t="shared" si="57"/>
        <v>3</v>
      </c>
      <c r="AQ90" s="3">
        <f t="shared" ref="AQ90:AQ99" si="76">SUM(AL90:AO90)</f>
        <v>3</v>
      </c>
      <c r="AY90" s="228"/>
      <c r="AZ90" s="236" t="str">
        <f t="shared" si="58"/>
        <v xml:space="preserve">General Graduate courses </v>
      </c>
      <c r="BA90" s="201">
        <f>AL90</f>
        <v>0</v>
      </c>
      <c r="BB90" s="201">
        <f>AM90</f>
        <v>0</v>
      </c>
      <c r="BC90" s="201">
        <f>AN90</f>
        <v>3</v>
      </c>
      <c r="BD90" s="201">
        <f>AO90</f>
        <v>0</v>
      </c>
      <c r="BE90" s="225">
        <f>AP90</f>
        <v>3</v>
      </c>
      <c r="BF90" s="55"/>
      <c r="BG90" s="226" t="str">
        <f t="shared" si="64"/>
        <v xml:space="preserve">General Graduate courses </v>
      </c>
      <c r="BH90" s="200">
        <f>(BA90-G90)</f>
        <v>0</v>
      </c>
      <c r="BI90" s="200">
        <f>(BB90-H90)</f>
        <v>0</v>
      </c>
      <c r="BJ90" s="200">
        <f>(BC90-I90)</f>
        <v>3</v>
      </c>
      <c r="BK90" s="200">
        <f>(BD90-J90)</f>
        <v>0</v>
      </c>
      <c r="BL90" s="203">
        <f>(BE90-K90)</f>
        <v>3</v>
      </c>
      <c r="BM90" s="232">
        <f>SUM(BH90:BI90,BJ90:BK90)</f>
        <v>3</v>
      </c>
      <c r="BN90" s="86"/>
      <c r="BO90" s="66"/>
    </row>
    <row r="91" spans="1:67" x14ac:dyDescent="0.25">
      <c r="A91" s="130" t="s">
        <v>92</v>
      </c>
      <c r="B91" s="91"/>
      <c r="C91" s="73"/>
      <c r="D91" s="122"/>
      <c r="E91" s="122"/>
      <c r="F91" s="123">
        <f t="shared" si="59"/>
        <v>0</v>
      </c>
      <c r="G91" s="121"/>
      <c r="H91" s="122"/>
      <c r="I91" s="122"/>
      <c r="J91" s="122"/>
      <c r="K91" s="120">
        <f t="shared" si="74"/>
        <v>0</v>
      </c>
      <c r="L91" s="121"/>
      <c r="M91" s="122"/>
      <c r="N91" s="122"/>
      <c r="O91" s="122"/>
      <c r="P91" s="123"/>
      <c r="Q91" s="144"/>
      <c r="R91" s="145"/>
      <c r="S91" s="145"/>
      <c r="T91" s="145"/>
      <c r="U91" s="123">
        <f t="shared" si="61"/>
        <v>0</v>
      </c>
      <c r="V91" s="121"/>
      <c r="W91" s="122"/>
      <c r="X91" s="122"/>
      <c r="Y91" s="122"/>
      <c r="Z91" s="123">
        <f t="shared" si="41"/>
        <v>0</v>
      </c>
      <c r="AA91" s="144"/>
      <c r="AB91" s="145"/>
      <c r="AC91" s="145"/>
      <c r="AD91" s="145"/>
      <c r="AE91" s="123">
        <f t="shared" si="75"/>
        <v>0</v>
      </c>
      <c r="AF91" s="121"/>
      <c r="AG91" s="122"/>
      <c r="AH91" s="122"/>
      <c r="AI91" s="122"/>
      <c r="AJ91" s="166"/>
      <c r="AK91" s="124"/>
      <c r="AL91" s="14">
        <f t="shared" si="57"/>
        <v>0</v>
      </c>
      <c r="AM91" s="14">
        <f t="shared" si="57"/>
        <v>0</v>
      </c>
      <c r="AN91" s="14">
        <f t="shared" si="57"/>
        <v>0</v>
      </c>
      <c r="AO91" s="14">
        <f t="shared" si="57"/>
        <v>0</v>
      </c>
      <c r="AP91" s="14">
        <f t="shared" si="57"/>
        <v>0</v>
      </c>
      <c r="AQ91" s="3">
        <f t="shared" si="76"/>
        <v>0</v>
      </c>
      <c r="AR91" s="2"/>
      <c r="AS91" s="2"/>
      <c r="AT91" s="2"/>
      <c r="AU91" s="2"/>
      <c r="AV91" s="2"/>
      <c r="AW91" s="2"/>
      <c r="AX91" s="2"/>
      <c r="AY91" s="128"/>
      <c r="AZ91" s="63" t="str">
        <f t="shared" si="58"/>
        <v>Undergraduate Studies/General</v>
      </c>
      <c r="BA91" s="122"/>
      <c r="BB91" s="122"/>
      <c r="BC91" s="122"/>
      <c r="BD91" s="122"/>
      <c r="BE91" s="129"/>
      <c r="BF91" s="23"/>
      <c r="BG91" s="194" t="str">
        <f t="shared" si="64"/>
        <v>Undergraduate Studies/General</v>
      </c>
      <c r="BH91" s="121"/>
      <c r="BI91" s="122"/>
      <c r="BJ91" s="122"/>
      <c r="BK91" s="122"/>
      <c r="BL91" s="129"/>
      <c r="BM91" s="86">
        <f t="shared" si="43"/>
        <v>0</v>
      </c>
      <c r="BN91" s="86"/>
    </row>
    <row r="92" spans="1:67" ht="15" x14ac:dyDescent="0.2">
      <c r="A92" s="27" t="s">
        <v>76</v>
      </c>
      <c r="B92" s="28"/>
      <c r="C92" s="14"/>
      <c r="D92" s="14"/>
      <c r="E92" s="14"/>
      <c r="F92" s="94">
        <f>SUM(B92:E92)</f>
        <v>0</v>
      </c>
      <c r="G92" s="13"/>
      <c r="H92" s="14"/>
      <c r="I92" s="14"/>
      <c r="J92" s="14"/>
      <c r="K92" s="94">
        <f t="shared" si="74"/>
        <v>0</v>
      </c>
      <c r="L92" s="13">
        <f t="shared" ref="L92:O94" si="77">(G92-B92)</f>
        <v>0</v>
      </c>
      <c r="M92" s="14">
        <f t="shared" si="77"/>
        <v>0</v>
      </c>
      <c r="N92" s="14">
        <f t="shared" si="77"/>
        <v>0</v>
      </c>
      <c r="O92" s="14">
        <f t="shared" si="77"/>
        <v>0</v>
      </c>
      <c r="P92" s="94">
        <f t="shared" ref="P92:P97" si="78">SUM(L92:O92)</f>
        <v>0</v>
      </c>
      <c r="Q92" s="175">
        <v>55</v>
      </c>
      <c r="R92" s="138">
        <v>90</v>
      </c>
      <c r="S92" s="138"/>
      <c r="T92" s="138"/>
      <c r="U92" s="94">
        <f t="shared" si="61"/>
        <v>145</v>
      </c>
      <c r="V92" s="13">
        <v>8</v>
      </c>
      <c r="W92" s="14"/>
      <c r="X92" s="14"/>
      <c r="Y92" s="14"/>
      <c r="Z92" s="94">
        <f t="shared" ref="Z92:Z97" si="79">SUM(V92:Y92)</f>
        <v>8</v>
      </c>
      <c r="AA92" s="175">
        <v>54</v>
      </c>
      <c r="AB92" s="138">
        <v>84</v>
      </c>
      <c r="AC92" s="138"/>
      <c r="AD92" s="138"/>
      <c r="AE92" s="94">
        <f t="shared" si="75"/>
        <v>138</v>
      </c>
      <c r="AF92" s="13">
        <f>(AA92-V92)</f>
        <v>46</v>
      </c>
      <c r="AG92" s="14">
        <f>(AB92-W92)</f>
        <v>84</v>
      </c>
      <c r="AH92" s="14">
        <f>(AC92-X92)</f>
        <v>0</v>
      </c>
      <c r="AI92" s="14">
        <f>(AD92-Y92)</f>
        <v>0</v>
      </c>
      <c r="AJ92" s="29">
        <f t="shared" ref="AJ92:AJ98" si="80">SUM(AF92:AI92)</f>
        <v>130</v>
      </c>
      <c r="AK92" s="108"/>
      <c r="AL92" s="14">
        <f t="shared" si="57"/>
        <v>109</v>
      </c>
      <c r="AM92" s="14">
        <f t="shared" si="57"/>
        <v>174</v>
      </c>
      <c r="AN92" s="14">
        <f t="shared" si="57"/>
        <v>0</v>
      </c>
      <c r="AO92" s="14">
        <f t="shared" si="57"/>
        <v>0</v>
      </c>
      <c r="AP92" s="14">
        <f t="shared" si="57"/>
        <v>283</v>
      </c>
      <c r="AQ92" s="3">
        <f t="shared" si="76"/>
        <v>283</v>
      </c>
      <c r="AR92" s="2"/>
      <c r="AS92" s="2"/>
      <c r="AT92" s="2"/>
      <c r="AU92" s="2"/>
      <c r="AV92" s="2"/>
      <c r="AW92" s="2"/>
      <c r="AX92" s="2"/>
      <c r="AY92" s="128"/>
      <c r="AZ92" s="30" t="str">
        <f t="shared" si="58"/>
        <v xml:space="preserve">   Aerospace Studies</v>
      </c>
      <c r="BA92" s="14">
        <f t="shared" ref="BA92:BE98" si="81">AL92</f>
        <v>109</v>
      </c>
      <c r="BB92" s="14">
        <f t="shared" si="81"/>
        <v>174</v>
      </c>
      <c r="BC92" s="14">
        <f t="shared" si="81"/>
        <v>0</v>
      </c>
      <c r="BD92" s="14">
        <f t="shared" si="81"/>
        <v>0</v>
      </c>
      <c r="BE92" s="29">
        <f t="shared" si="81"/>
        <v>283</v>
      </c>
      <c r="BF92" s="23"/>
      <c r="BG92" s="30" t="str">
        <f t="shared" si="64"/>
        <v xml:space="preserve">   Aerospace Studies</v>
      </c>
      <c r="BH92" s="14">
        <f t="shared" ref="BH92:BL98" si="82">(BA92-G92)</f>
        <v>109</v>
      </c>
      <c r="BI92" s="14">
        <f t="shared" si="82"/>
        <v>174</v>
      </c>
      <c r="BJ92" s="14">
        <f t="shared" si="82"/>
        <v>0</v>
      </c>
      <c r="BK92" s="14">
        <f t="shared" si="82"/>
        <v>0</v>
      </c>
      <c r="BL92" s="29">
        <f t="shared" si="82"/>
        <v>283</v>
      </c>
      <c r="BM92" s="86">
        <f>SUM(BH92:BI92,BJ92:BK92)</f>
        <v>283</v>
      </c>
      <c r="BN92" s="86">
        <f>BM92-BL92</f>
        <v>0</v>
      </c>
    </row>
    <row r="93" spans="1:67" x14ac:dyDescent="0.25">
      <c r="A93" s="196" t="s">
        <v>91</v>
      </c>
      <c r="B93" s="13"/>
      <c r="C93" s="14">
        <v>3</v>
      </c>
      <c r="D93" s="198"/>
      <c r="E93" s="198"/>
      <c r="F93" s="94">
        <f>SUM(B93:E93)</f>
        <v>3</v>
      </c>
      <c r="G93" s="13">
        <v>138</v>
      </c>
      <c r="H93" s="14">
        <v>42</v>
      </c>
      <c r="I93" s="14">
        <v>6</v>
      </c>
      <c r="J93" s="14"/>
      <c r="K93" s="94">
        <f t="shared" si="74"/>
        <v>186</v>
      </c>
      <c r="L93" s="13">
        <f t="shared" si="77"/>
        <v>138</v>
      </c>
      <c r="M93" s="14">
        <f t="shared" si="77"/>
        <v>39</v>
      </c>
      <c r="N93" s="14">
        <f t="shared" si="77"/>
        <v>6</v>
      </c>
      <c r="O93" s="14">
        <f t="shared" si="77"/>
        <v>0</v>
      </c>
      <c r="P93" s="94">
        <f t="shared" si="78"/>
        <v>183</v>
      </c>
      <c r="Q93" s="175">
        <v>1638</v>
      </c>
      <c r="R93" s="138">
        <v>1405</v>
      </c>
      <c r="S93" s="138">
        <v>39</v>
      </c>
      <c r="T93" s="199"/>
      <c r="U93" s="94">
        <f t="shared" si="61"/>
        <v>3082</v>
      </c>
      <c r="V93" s="197"/>
      <c r="W93" s="198">
        <v>2</v>
      </c>
      <c r="X93" s="198"/>
      <c r="Y93" s="198"/>
      <c r="Z93" s="94">
        <f t="shared" si="79"/>
        <v>2</v>
      </c>
      <c r="AA93" s="175">
        <v>264</v>
      </c>
      <c r="AB93" s="138">
        <v>1396</v>
      </c>
      <c r="AC93" s="138"/>
      <c r="AD93" s="199"/>
      <c r="AE93" s="94">
        <f t="shared" si="75"/>
        <v>1660</v>
      </c>
      <c r="AF93" s="13">
        <f>(AA93-V93)</f>
        <v>264</v>
      </c>
      <c r="AG93" s="14">
        <f>(AB93-W93)</f>
        <v>1394</v>
      </c>
      <c r="AH93" s="198"/>
      <c r="AI93" s="198"/>
      <c r="AJ93" s="29">
        <f t="shared" si="80"/>
        <v>1658</v>
      </c>
      <c r="AK93" s="124"/>
      <c r="AL93" s="14">
        <f t="shared" si="57"/>
        <v>2040</v>
      </c>
      <c r="AM93" s="14">
        <f t="shared" si="57"/>
        <v>2843</v>
      </c>
      <c r="AN93" s="14">
        <f t="shared" si="57"/>
        <v>45</v>
      </c>
      <c r="AO93" s="14">
        <f t="shared" si="57"/>
        <v>0</v>
      </c>
      <c r="AP93" s="15">
        <f t="shared" si="57"/>
        <v>4928</v>
      </c>
      <c r="AQ93" s="3">
        <f t="shared" si="76"/>
        <v>4928</v>
      </c>
      <c r="AR93" s="83"/>
      <c r="AS93" s="83"/>
      <c r="AT93" s="83"/>
      <c r="AU93" s="83"/>
      <c r="AV93" s="83"/>
      <c r="AW93" s="83"/>
      <c r="AX93" s="83"/>
      <c r="AY93" s="128"/>
      <c r="AZ93" s="27" t="str">
        <f t="shared" si="58"/>
        <v xml:space="preserve">   Leadership Studies</v>
      </c>
      <c r="BA93" s="14">
        <f t="shared" si="81"/>
        <v>2040</v>
      </c>
      <c r="BB93" s="14">
        <f t="shared" si="81"/>
        <v>2843</v>
      </c>
      <c r="BC93" s="14">
        <f t="shared" si="81"/>
        <v>45</v>
      </c>
      <c r="BD93" s="14">
        <f t="shared" si="81"/>
        <v>0</v>
      </c>
      <c r="BE93" s="29">
        <f t="shared" si="81"/>
        <v>4928</v>
      </c>
      <c r="BF93" s="23"/>
      <c r="BG93" s="30" t="str">
        <f t="shared" si="64"/>
        <v xml:space="preserve">   Leadership Studies</v>
      </c>
      <c r="BH93" s="14">
        <f t="shared" si="82"/>
        <v>1902</v>
      </c>
      <c r="BI93" s="14">
        <f t="shared" si="82"/>
        <v>2801</v>
      </c>
      <c r="BJ93" s="14">
        <f t="shared" si="82"/>
        <v>39</v>
      </c>
      <c r="BK93" s="14">
        <f t="shared" si="82"/>
        <v>0</v>
      </c>
      <c r="BL93" s="29">
        <f t="shared" si="82"/>
        <v>4742</v>
      </c>
      <c r="BM93" s="86">
        <f t="shared" si="43"/>
        <v>4742</v>
      </c>
      <c r="BN93" s="86"/>
    </row>
    <row r="94" spans="1:67" ht="15" x14ac:dyDescent="0.2">
      <c r="A94" s="195" t="s">
        <v>35</v>
      </c>
      <c r="B94" s="90">
        <v>1</v>
      </c>
      <c r="C94" s="73"/>
      <c r="D94" s="73"/>
      <c r="E94" s="73"/>
      <c r="F94" s="123">
        <f>SUM(B94:E94)</f>
        <v>1</v>
      </c>
      <c r="G94" s="91">
        <v>1</v>
      </c>
      <c r="H94" s="73"/>
      <c r="I94" s="73"/>
      <c r="J94" s="73"/>
      <c r="K94" s="123">
        <f t="shared" si="74"/>
        <v>1</v>
      </c>
      <c r="L94" s="13">
        <f t="shared" si="77"/>
        <v>0</v>
      </c>
      <c r="M94" s="14">
        <f t="shared" si="77"/>
        <v>0</v>
      </c>
      <c r="N94" s="14">
        <f t="shared" si="77"/>
        <v>0</v>
      </c>
      <c r="O94" s="14">
        <f t="shared" si="77"/>
        <v>0</v>
      </c>
      <c r="P94" s="94">
        <f t="shared" si="78"/>
        <v>0</v>
      </c>
      <c r="Q94" s="173">
        <v>18</v>
      </c>
      <c r="R94" s="142"/>
      <c r="S94" s="142"/>
      <c r="T94" s="142"/>
      <c r="U94" s="123">
        <f t="shared" si="61"/>
        <v>18</v>
      </c>
      <c r="V94" s="91">
        <v>3</v>
      </c>
      <c r="W94" s="73"/>
      <c r="X94" s="73"/>
      <c r="Y94" s="73"/>
      <c r="Z94" s="123">
        <f t="shared" si="79"/>
        <v>3</v>
      </c>
      <c r="AA94" s="173">
        <v>12</v>
      </c>
      <c r="AB94" s="142"/>
      <c r="AC94" s="142"/>
      <c r="AD94" s="142"/>
      <c r="AE94" s="123">
        <f t="shared" si="75"/>
        <v>12</v>
      </c>
      <c r="AF94" s="91">
        <f t="shared" ref="AF94:AI97" si="83">(AA94-V94)</f>
        <v>9</v>
      </c>
      <c r="AG94" s="73">
        <f t="shared" si="83"/>
        <v>0</v>
      </c>
      <c r="AH94" s="73">
        <f t="shared" si="83"/>
        <v>0</v>
      </c>
      <c r="AI94" s="73">
        <f t="shared" si="83"/>
        <v>0</v>
      </c>
      <c r="AJ94" s="74">
        <f t="shared" si="80"/>
        <v>9</v>
      </c>
      <c r="AK94" s="108" t="s">
        <v>80</v>
      </c>
      <c r="AL94" s="14">
        <f t="shared" ref="AL94:AP109" si="84">(G94+Q94+AA94)</f>
        <v>31</v>
      </c>
      <c r="AM94" s="14">
        <f t="shared" si="84"/>
        <v>0</v>
      </c>
      <c r="AN94" s="14">
        <f t="shared" si="84"/>
        <v>0</v>
      </c>
      <c r="AO94" s="14">
        <f t="shared" si="84"/>
        <v>0</v>
      </c>
      <c r="AP94" s="14">
        <f t="shared" si="84"/>
        <v>31</v>
      </c>
      <c r="AQ94" s="3">
        <f t="shared" si="76"/>
        <v>31</v>
      </c>
      <c r="AR94" s="2"/>
      <c r="AS94" s="2"/>
      <c r="AT94" s="2"/>
      <c r="AU94" s="2"/>
      <c r="AV94" s="2"/>
      <c r="AW94" s="2"/>
      <c r="AX94" s="2"/>
      <c r="AY94" s="128"/>
      <c r="AZ94" s="81" t="str">
        <f t="shared" si="58"/>
        <v xml:space="preserve">   Mens Athletics</v>
      </c>
      <c r="BA94" s="73">
        <f t="shared" si="81"/>
        <v>31</v>
      </c>
      <c r="BB94" s="73">
        <f t="shared" si="81"/>
        <v>0</v>
      </c>
      <c r="BC94" s="73">
        <f t="shared" si="81"/>
        <v>0</v>
      </c>
      <c r="BD94" s="73">
        <f t="shared" si="81"/>
        <v>0</v>
      </c>
      <c r="BE94" s="74">
        <f t="shared" si="81"/>
        <v>31</v>
      </c>
      <c r="BF94" s="23"/>
      <c r="BG94" s="81" t="str">
        <f t="shared" si="64"/>
        <v xml:space="preserve">   Mens Athletics</v>
      </c>
      <c r="BH94" s="73">
        <f t="shared" si="82"/>
        <v>30</v>
      </c>
      <c r="BI94" s="14">
        <f t="shared" si="82"/>
        <v>0</v>
      </c>
      <c r="BJ94" s="73">
        <f t="shared" si="82"/>
        <v>0</v>
      </c>
      <c r="BK94" s="73">
        <f t="shared" si="82"/>
        <v>0</v>
      </c>
      <c r="BL94" s="74">
        <f t="shared" si="82"/>
        <v>30</v>
      </c>
      <c r="BM94" s="86">
        <f t="shared" si="43"/>
        <v>30</v>
      </c>
      <c r="BN94" s="86">
        <f>BM94-BL94</f>
        <v>0</v>
      </c>
    </row>
    <row r="95" spans="1:67" ht="15" x14ac:dyDescent="0.2">
      <c r="A95" s="27" t="s">
        <v>47</v>
      </c>
      <c r="B95" s="28"/>
      <c r="C95" s="14">
        <v>4</v>
      </c>
      <c r="D95" s="14"/>
      <c r="E95" s="14"/>
      <c r="F95" s="161">
        <f>SUM(B95:E95)</f>
        <v>4</v>
      </c>
      <c r="G95" s="28"/>
      <c r="H95" s="14">
        <v>4</v>
      </c>
      <c r="I95" s="14"/>
      <c r="J95" s="14"/>
      <c r="K95" s="94">
        <f t="shared" si="74"/>
        <v>4</v>
      </c>
      <c r="L95" s="13">
        <f>(G95-B95)</f>
        <v>0</v>
      </c>
      <c r="M95" s="14">
        <f>(H95-C95)</f>
        <v>0</v>
      </c>
      <c r="N95" s="14">
        <f>(I95-D95)</f>
        <v>0</v>
      </c>
      <c r="O95" s="14">
        <f>(J95-E95)</f>
        <v>0</v>
      </c>
      <c r="P95" s="94">
        <f t="shared" si="78"/>
        <v>0</v>
      </c>
      <c r="Q95" s="170">
        <v>106</v>
      </c>
      <c r="R95" s="156">
        <v>164</v>
      </c>
      <c r="S95" s="138"/>
      <c r="T95" s="138"/>
      <c r="U95" s="94">
        <f t="shared" si="61"/>
        <v>270</v>
      </c>
      <c r="V95" s="13">
        <v>2</v>
      </c>
      <c r="W95" s="14">
        <v>7</v>
      </c>
      <c r="X95" s="14"/>
      <c r="Y95" s="14"/>
      <c r="Z95" s="94">
        <f t="shared" si="79"/>
        <v>9</v>
      </c>
      <c r="AA95" s="170">
        <v>102</v>
      </c>
      <c r="AB95" s="156">
        <v>155</v>
      </c>
      <c r="AC95" s="138"/>
      <c r="AD95" s="138"/>
      <c r="AE95" s="94">
        <f t="shared" si="75"/>
        <v>257</v>
      </c>
      <c r="AF95" s="13">
        <f t="shared" si="83"/>
        <v>100</v>
      </c>
      <c r="AG95" s="14">
        <f t="shared" si="83"/>
        <v>148</v>
      </c>
      <c r="AH95" s="14">
        <f t="shared" si="83"/>
        <v>0</v>
      </c>
      <c r="AI95" s="14">
        <f t="shared" si="83"/>
        <v>0</v>
      </c>
      <c r="AJ95" s="29">
        <f t="shared" si="80"/>
        <v>248</v>
      </c>
      <c r="AK95" s="108"/>
      <c r="AL95" s="14">
        <f t="shared" si="84"/>
        <v>208</v>
      </c>
      <c r="AM95" s="14">
        <f t="shared" si="84"/>
        <v>323</v>
      </c>
      <c r="AN95" s="14">
        <f t="shared" si="84"/>
        <v>0</v>
      </c>
      <c r="AO95" s="14">
        <f t="shared" si="84"/>
        <v>0</v>
      </c>
      <c r="AP95" s="14">
        <f t="shared" si="84"/>
        <v>531</v>
      </c>
      <c r="AQ95" s="3">
        <f t="shared" si="76"/>
        <v>531</v>
      </c>
      <c r="AR95" s="2"/>
      <c r="AS95" s="2"/>
      <c r="AT95" s="2"/>
      <c r="AU95" s="2"/>
      <c r="AV95" s="2"/>
      <c r="AW95" s="2"/>
      <c r="AX95" s="2"/>
      <c r="AY95" s="128"/>
      <c r="AZ95" s="30" t="str">
        <f t="shared" si="58"/>
        <v xml:space="preserve">   Military Science</v>
      </c>
      <c r="BA95" s="14">
        <f t="shared" si="81"/>
        <v>208</v>
      </c>
      <c r="BB95" s="14">
        <f t="shared" si="81"/>
        <v>323</v>
      </c>
      <c r="BC95" s="14">
        <f t="shared" si="81"/>
        <v>0</v>
      </c>
      <c r="BD95" s="14">
        <f t="shared" si="81"/>
        <v>0</v>
      </c>
      <c r="BE95" s="29">
        <f t="shared" si="81"/>
        <v>531</v>
      </c>
      <c r="BF95" s="23"/>
      <c r="BG95" s="30" t="str">
        <f t="shared" si="64"/>
        <v xml:space="preserve">   Military Science</v>
      </c>
      <c r="BH95" s="14">
        <f t="shared" si="82"/>
        <v>208</v>
      </c>
      <c r="BI95" s="14">
        <f t="shared" si="82"/>
        <v>319</v>
      </c>
      <c r="BJ95" s="14">
        <f t="shared" si="82"/>
        <v>0</v>
      </c>
      <c r="BK95" s="14">
        <f t="shared" si="82"/>
        <v>0</v>
      </c>
      <c r="BL95" s="29">
        <f t="shared" si="82"/>
        <v>527</v>
      </c>
      <c r="BM95" s="86">
        <f>SUM(BH95:BI95,BJ95:BK95)</f>
        <v>527</v>
      </c>
      <c r="BN95" s="86">
        <f>BM95-BL95</f>
        <v>0</v>
      </c>
    </row>
    <row r="96" spans="1:67" ht="15" x14ac:dyDescent="0.2">
      <c r="A96" s="196" t="s">
        <v>36</v>
      </c>
      <c r="B96" s="206"/>
      <c r="C96" s="89"/>
      <c r="D96" s="89"/>
      <c r="E96" s="14"/>
      <c r="F96" s="161">
        <f>SUM(B96:E96)</f>
        <v>0</v>
      </c>
      <c r="G96" s="28"/>
      <c r="H96" s="14"/>
      <c r="I96" s="14"/>
      <c r="J96" s="14"/>
      <c r="K96" s="94">
        <f t="shared" si="74"/>
        <v>0</v>
      </c>
      <c r="L96" s="13">
        <f t="shared" ref="L96:O97" si="85">(G96-B96)</f>
        <v>0</v>
      </c>
      <c r="M96" s="14">
        <f t="shared" si="85"/>
        <v>0</v>
      </c>
      <c r="N96" s="14">
        <f t="shared" si="85"/>
        <v>0</v>
      </c>
      <c r="O96" s="14">
        <f t="shared" si="85"/>
        <v>0</v>
      </c>
      <c r="P96" s="94">
        <f t="shared" si="78"/>
        <v>0</v>
      </c>
      <c r="Q96" s="190">
        <v>10</v>
      </c>
      <c r="R96" s="224"/>
      <c r="S96" s="138"/>
      <c r="T96" s="138"/>
      <c r="U96" s="94">
        <f t="shared" si="61"/>
        <v>10</v>
      </c>
      <c r="V96" s="13">
        <v>2</v>
      </c>
      <c r="W96" s="14"/>
      <c r="X96" s="14"/>
      <c r="Y96" s="14"/>
      <c r="Z96" s="94">
        <f t="shared" si="79"/>
        <v>2</v>
      </c>
      <c r="AA96" s="190">
        <v>9</v>
      </c>
      <c r="AB96" s="224"/>
      <c r="AC96" s="138"/>
      <c r="AD96" s="138"/>
      <c r="AE96" s="94">
        <f t="shared" si="75"/>
        <v>9</v>
      </c>
      <c r="AF96" s="13">
        <f t="shared" si="83"/>
        <v>7</v>
      </c>
      <c r="AG96" s="14">
        <f t="shared" si="83"/>
        <v>0</v>
      </c>
      <c r="AH96" s="14">
        <f t="shared" si="83"/>
        <v>0</v>
      </c>
      <c r="AI96" s="14">
        <f t="shared" si="83"/>
        <v>0</v>
      </c>
      <c r="AJ96" s="29">
        <f t="shared" si="80"/>
        <v>7</v>
      </c>
      <c r="AK96" s="108"/>
      <c r="AL96" s="14">
        <f t="shared" si="84"/>
        <v>19</v>
      </c>
      <c r="AM96" s="14">
        <f t="shared" si="84"/>
        <v>0</v>
      </c>
      <c r="AN96" s="14">
        <f t="shared" si="84"/>
        <v>0</v>
      </c>
      <c r="AO96" s="14">
        <f t="shared" si="84"/>
        <v>0</v>
      </c>
      <c r="AP96" s="14">
        <f t="shared" si="84"/>
        <v>19</v>
      </c>
      <c r="AQ96" s="3">
        <f t="shared" si="76"/>
        <v>19</v>
      </c>
      <c r="AR96" s="2"/>
      <c r="AS96" s="2"/>
      <c r="AT96" s="2"/>
      <c r="AU96" s="2"/>
      <c r="AV96" s="2"/>
      <c r="AW96" s="2"/>
      <c r="AX96" s="2"/>
      <c r="AY96" s="128"/>
      <c r="AZ96" s="30" t="str">
        <f t="shared" si="58"/>
        <v xml:space="preserve">   Womens Athletics</v>
      </c>
      <c r="BA96" s="14">
        <f t="shared" si="81"/>
        <v>19</v>
      </c>
      <c r="BB96" s="14">
        <f t="shared" si="81"/>
        <v>0</v>
      </c>
      <c r="BC96" s="14">
        <f t="shared" si="81"/>
        <v>0</v>
      </c>
      <c r="BD96" s="14">
        <f t="shared" si="81"/>
        <v>0</v>
      </c>
      <c r="BE96" s="29">
        <f t="shared" si="81"/>
        <v>19</v>
      </c>
      <c r="BF96" s="23"/>
      <c r="BG96" s="30" t="str">
        <f t="shared" si="64"/>
        <v xml:space="preserve">   Womens Athletics</v>
      </c>
      <c r="BH96" s="14">
        <f t="shared" si="82"/>
        <v>19</v>
      </c>
      <c r="BI96" s="14">
        <f t="shared" si="82"/>
        <v>0</v>
      </c>
      <c r="BJ96" s="14">
        <f t="shared" si="82"/>
        <v>0</v>
      </c>
      <c r="BK96" s="14">
        <f t="shared" si="82"/>
        <v>0</v>
      </c>
      <c r="BL96" s="29">
        <f t="shared" si="82"/>
        <v>19</v>
      </c>
      <c r="BM96" s="86">
        <f>SUM(BH96:BI96,BJ96:BK96)</f>
        <v>19</v>
      </c>
      <c r="BN96" s="86"/>
    </row>
    <row r="97" spans="1:67" thickBot="1" x14ac:dyDescent="0.25">
      <c r="A97" s="220" t="s">
        <v>29</v>
      </c>
      <c r="B97" s="20">
        <f t="shared" ref="B97:J97" si="86">SUM(B92:B96)</f>
        <v>1</v>
      </c>
      <c r="C97" s="20">
        <f t="shared" si="86"/>
        <v>7</v>
      </c>
      <c r="D97" s="19">
        <f t="shared" si="86"/>
        <v>0</v>
      </c>
      <c r="E97" s="19">
        <f t="shared" si="86"/>
        <v>0</v>
      </c>
      <c r="F97" s="237">
        <f t="shared" si="86"/>
        <v>8</v>
      </c>
      <c r="G97" s="217">
        <f t="shared" si="86"/>
        <v>139</v>
      </c>
      <c r="H97" s="197">
        <f t="shared" si="86"/>
        <v>46</v>
      </c>
      <c r="I97" s="197">
        <f t="shared" si="86"/>
        <v>6</v>
      </c>
      <c r="J97" s="197">
        <f t="shared" si="86"/>
        <v>0</v>
      </c>
      <c r="K97" s="94">
        <f t="shared" si="74"/>
        <v>191</v>
      </c>
      <c r="L97" s="197">
        <f t="shared" si="85"/>
        <v>138</v>
      </c>
      <c r="M97" s="198">
        <f t="shared" si="85"/>
        <v>39</v>
      </c>
      <c r="N97" s="198">
        <f t="shared" si="85"/>
        <v>6</v>
      </c>
      <c r="O97" s="198">
        <f t="shared" si="85"/>
        <v>0</v>
      </c>
      <c r="P97" s="94">
        <f t="shared" si="78"/>
        <v>183</v>
      </c>
      <c r="Q97" s="175">
        <f>SUM(Q92:Q96)</f>
        <v>1827</v>
      </c>
      <c r="R97" s="175">
        <f>SUM(R92:R96)</f>
        <v>1659</v>
      </c>
      <c r="S97" s="175">
        <f>SUM(S92:S96)</f>
        <v>39</v>
      </c>
      <c r="T97" s="175">
        <f>SUM(T92:T96)</f>
        <v>0</v>
      </c>
      <c r="U97" s="94">
        <f>SUM(Q97:T97)</f>
        <v>3525</v>
      </c>
      <c r="V97" s="13">
        <f>SUM(V92:V96)</f>
        <v>15</v>
      </c>
      <c r="W97" s="13">
        <f>SUM(W92:W96)</f>
        <v>9</v>
      </c>
      <c r="X97" s="13">
        <f>SUM(X92:X96)</f>
        <v>0</v>
      </c>
      <c r="Y97" s="13">
        <f>SUM(Y92:Y96)</f>
        <v>0</v>
      </c>
      <c r="Z97" s="94">
        <f t="shared" si="79"/>
        <v>24</v>
      </c>
      <c r="AA97" s="175">
        <f>SUM(AA92:AA96)</f>
        <v>441</v>
      </c>
      <c r="AB97" s="175">
        <f>SUM(AB92:AB96)</f>
        <v>1635</v>
      </c>
      <c r="AC97" s="175">
        <f>SUM(AC92:AC96)</f>
        <v>0</v>
      </c>
      <c r="AD97" s="175">
        <f>SUM(AD92:AD96)</f>
        <v>0</v>
      </c>
      <c r="AE97" s="94">
        <f t="shared" si="75"/>
        <v>2076</v>
      </c>
      <c r="AF97" s="13">
        <f>(AA97-V97)</f>
        <v>426</v>
      </c>
      <c r="AG97" s="14">
        <f t="shared" si="83"/>
        <v>1626</v>
      </c>
      <c r="AH97" s="14">
        <f t="shared" si="83"/>
        <v>0</v>
      </c>
      <c r="AI97" s="14">
        <f t="shared" si="83"/>
        <v>0</v>
      </c>
      <c r="AJ97" s="29">
        <f t="shared" si="80"/>
        <v>2052</v>
      </c>
      <c r="AK97" s="108"/>
      <c r="AL97" s="14">
        <f t="shared" si="84"/>
        <v>2407</v>
      </c>
      <c r="AM97" s="14">
        <f t="shared" si="84"/>
        <v>3340</v>
      </c>
      <c r="AN97" s="14">
        <f t="shared" si="84"/>
        <v>45</v>
      </c>
      <c r="AO97" s="14">
        <f t="shared" si="84"/>
        <v>0</v>
      </c>
      <c r="AP97" s="14">
        <f t="shared" si="84"/>
        <v>5792</v>
      </c>
      <c r="AQ97" s="3">
        <f t="shared" si="76"/>
        <v>5792</v>
      </c>
      <c r="AR97" s="2"/>
      <c r="AS97" s="2"/>
      <c r="AT97" s="2"/>
      <c r="AU97" s="2"/>
      <c r="AV97" s="2"/>
      <c r="AW97" s="2"/>
      <c r="AX97" s="2"/>
      <c r="AY97" s="128"/>
      <c r="AZ97" s="229" t="str">
        <f t="shared" si="58"/>
        <v xml:space="preserve">     Total</v>
      </c>
      <c r="BA97" s="176">
        <f t="shared" si="81"/>
        <v>2407</v>
      </c>
      <c r="BB97" s="176">
        <f t="shared" si="81"/>
        <v>3340</v>
      </c>
      <c r="BC97" s="176">
        <f t="shared" si="81"/>
        <v>45</v>
      </c>
      <c r="BD97" s="176">
        <f t="shared" si="81"/>
        <v>0</v>
      </c>
      <c r="BE97" s="227">
        <f t="shared" si="81"/>
        <v>5792</v>
      </c>
      <c r="BF97" s="22"/>
      <c r="BG97" s="132" t="str">
        <f t="shared" si="64"/>
        <v xml:space="preserve">     Total</v>
      </c>
      <c r="BH97" s="176">
        <f t="shared" si="82"/>
        <v>2268</v>
      </c>
      <c r="BI97" s="176">
        <f t="shared" si="82"/>
        <v>3294</v>
      </c>
      <c r="BJ97" s="176">
        <f t="shared" si="82"/>
        <v>39</v>
      </c>
      <c r="BK97" s="176">
        <f t="shared" si="82"/>
        <v>0</v>
      </c>
      <c r="BL97" s="227">
        <f t="shared" si="82"/>
        <v>5601</v>
      </c>
      <c r="BM97" s="86">
        <f>SUM(BH97:BI97,BJ97:BK97)</f>
        <v>5601</v>
      </c>
      <c r="BN97" s="86">
        <f>BM97-BL97</f>
        <v>0</v>
      </c>
    </row>
    <row r="98" spans="1:67" ht="17.25" thickTop="1" thickBot="1" x14ac:dyDescent="0.3">
      <c r="A98" s="221" t="s">
        <v>73</v>
      </c>
      <c r="B98" s="117">
        <f t="shared" ref="B98:T98" si="87">(B88+B80+B72+B61+B55+B48+B23+B17+B90+B97)</f>
        <v>732</v>
      </c>
      <c r="C98" s="117">
        <f t="shared" si="87"/>
        <v>612</v>
      </c>
      <c r="D98" s="117">
        <f t="shared" si="87"/>
        <v>410</v>
      </c>
      <c r="E98" s="117">
        <f t="shared" si="87"/>
        <v>87</v>
      </c>
      <c r="F98" s="117">
        <f t="shared" si="87"/>
        <v>1841</v>
      </c>
      <c r="G98" s="95">
        <f t="shared" si="87"/>
        <v>10498</v>
      </c>
      <c r="H98" s="95">
        <f t="shared" si="87"/>
        <v>14730</v>
      </c>
      <c r="I98" s="95">
        <f t="shared" si="87"/>
        <v>7998</v>
      </c>
      <c r="J98" s="95">
        <f t="shared" si="87"/>
        <v>1780</v>
      </c>
      <c r="K98" s="96">
        <f t="shared" si="87"/>
        <v>35006</v>
      </c>
      <c r="L98" s="95">
        <f t="shared" si="87"/>
        <v>9766</v>
      </c>
      <c r="M98" s="95">
        <f t="shared" si="87"/>
        <v>14118</v>
      </c>
      <c r="N98" s="95">
        <f t="shared" si="87"/>
        <v>7588</v>
      </c>
      <c r="O98" s="95">
        <f t="shared" si="87"/>
        <v>1693</v>
      </c>
      <c r="P98" s="213">
        <f t="shared" si="87"/>
        <v>33165</v>
      </c>
      <c r="Q98" s="146">
        <f t="shared" si="87"/>
        <v>123192</v>
      </c>
      <c r="R98" s="146">
        <f t="shared" si="87"/>
        <v>128927</v>
      </c>
      <c r="S98" s="146">
        <f t="shared" si="87"/>
        <v>29102</v>
      </c>
      <c r="T98" s="146">
        <f t="shared" si="87"/>
        <v>5020</v>
      </c>
      <c r="U98" s="96">
        <f t="shared" si="61"/>
        <v>286241</v>
      </c>
      <c r="V98" s="95">
        <f>(V88+V80+V72+V61+V55+V48+V23+V17+V97)</f>
        <v>924</v>
      </c>
      <c r="W98" s="95">
        <f>(W88+W80+W72+W61+W55+W48+W23+W17+W97)</f>
        <v>650</v>
      </c>
      <c r="X98" s="95">
        <f>(X88+X80+X72+X61+X55+X48+X23+X17+X97)</f>
        <v>469</v>
      </c>
      <c r="Y98" s="95">
        <f>(Y88+Y80+Y72+Y61+Y55+Y48+Y23+Y17+Y97)</f>
        <v>38</v>
      </c>
      <c r="Z98" s="177">
        <f t="shared" si="41"/>
        <v>2081</v>
      </c>
      <c r="AA98" s="235">
        <f>(AA88+AA80+AA72+AA61+AA55+AA48+AA23+AA17+AA90+AA97)</f>
        <v>97187</v>
      </c>
      <c r="AB98" s="146">
        <f>(AB88+AB80+AB72+AB61+AB55+AB48+AB23+AB17+AB90+AB97)</f>
        <v>135630</v>
      </c>
      <c r="AC98" s="146">
        <f>(AC88+AC80+AC72+AC61+AC55+AC48+AC23+AC17+AC90+AC97)</f>
        <v>29095</v>
      </c>
      <c r="AD98" s="146">
        <f>(AD88+AD80+AD72+AD61+AD55+AD48+AD23+AD17+AD90+AD97)</f>
        <v>5473</v>
      </c>
      <c r="AE98" s="96">
        <f t="shared" si="75"/>
        <v>267385</v>
      </c>
      <c r="AF98" s="95">
        <f>(AF88+AF80+AF72+AF61+AF55+AF48+AF23+AF17+AF90+AF97)</f>
        <v>96263</v>
      </c>
      <c r="AG98" s="95">
        <f>(AG88+AG80+AG72+AG61+AG55+AG48+AG23+AG17+AG90+AG97)</f>
        <v>134980</v>
      </c>
      <c r="AH98" s="95">
        <f>(AH88+AH80+AH72+AH61+AH55+AH48+AH23+AH17+AH90+AH97)</f>
        <v>28626</v>
      </c>
      <c r="AI98" s="95">
        <f>(AI88+AI80+AI72+AI61+AI55+AI48+AI23+AI17+AI90+AI97)</f>
        <v>5435</v>
      </c>
      <c r="AJ98" s="102">
        <f t="shared" si="80"/>
        <v>265304</v>
      </c>
      <c r="AK98" s="109"/>
      <c r="AL98" s="14">
        <f t="shared" si="84"/>
        <v>230877</v>
      </c>
      <c r="AM98" s="14">
        <f t="shared" si="84"/>
        <v>279287</v>
      </c>
      <c r="AN98" s="14">
        <f t="shared" si="84"/>
        <v>66195</v>
      </c>
      <c r="AO98" s="14">
        <f t="shared" si="84"/>
        <v>12273</v>
      </c>
      <c r="AP98" s="14">
        <f t="shared" si="84"/>
        <v>588632</v>
      </c>
      <c r="AQ98" s="3">
        <f t="shared" si="76"/>
        <v>588632</v>
      </c>
      <c r="AR98" s="2"/>
      <c r="AS98" s="83"/>
      <c r="AT98" s="83"/>
      <c r="AU98" s="83"/>
      <c r="AV98" s="83"/>
      <c r="AW98" s="83"/>
      <c r="AX98" s="83"/>
      <c r="AY98" s="128"/>
      <c r="AZ98" s="76" t="str">
        <f t="shared" si="58"/>
        <v>TOTAL MAIN CAMPUS</v>
      </c>
      <c r="BA98" s="77">
        <f t="shared" si="81"/>
        <v>230877</v>
      </c>
      <c r="BB98" s="77">
        <f t="shared" si="81"/>
        <v>279287</v>
      </c>
      <c r="BC98" s="77">
        <f t="shared" si="81"/>
        <v>66195</v>
      </c>
      <c r="BD98" s="77">
        <f t="shared" si="81"/>
        <v>12273</v>
      </c>
      <c r="BE98" s="78">
        <f t="shared" si="81"/>
        <v>588632</v>
      </c>
      <c r="BF98" s="23"/>
      <c r="BG98" s="76" t="str">
        <f t="shared" si="64"/>
        <v>TOTAL MAIN CAMPUS</v>
      </c>
      <c r="BH98" s="77">
        <f t="shared" si="82"/>
        <v>220379</v>
      </c>
      <c r="BI98" s="77">
        <f>(BB98-H98)</f>
        <v>264557</v>
      </c>
      <c r="BJ98" s="77">
        <f>(BC98-I98)</f>
        <v>58197</v>
      </c>
      <c r="BK98" s="77">
        <f t="shared" si="82"/>
        <v>10493</v>
      </c>
      <c r="BL98" s="78">
        <f t="shared" si="82"/>
        <v>553626</v>
      </c>
      <c r="BM98" s="86">
        <f>SUM(BH98:BI98,BJ98:BK98)</f>
        <v>553626</v>
      </c>
      <c r="BN98" s="86"/>
      <c r="BO98" s="86"/>
    </row>
    <row r="99" spans="1:67" ht="17.25" thickTop="1" thickBot="1" x14ac:dyDescent="0.3">
      <c r="A99" s="136"/>
      <c r="E99" s="88"/>
      <c r="F99" s="114">
        <f t="shared" si="59"/>
        <v>0</v>
      </c>
      <c r="G99" s="167"/>
      <c r="H99" s="167"/>
      <c r="I99" s="167"/>
      <c r="J99" s="167"/>
      <c r="K99" s="114"/>
      <c r="L99" s="88"/>
      <c r="M99" s="88"/>
      <c r="N99" s="88"/>
      <c r="O99" s="88"/>
      <c r="P99" s="188"/>
      <c r="Q99" s="169"/>
      <c r="R99" s="169"/>
      <c r="S99" s="169"/>
      <c r="T99" s="169"/>
      <c r="U99" s="114"/>
      <c r="V99" s="88"/>
      <c r="W99" s="88"/>
      <c r="X99" s="88"/>
      <c r="Y99" s="88"/>
      <c r="Z99" s="114">
        <f t="shared" si="41"/>
        <v>0</v>
      </c>
      <c r="AA99" s="151"/>
      <c r="AB99" s="151"/>
      <c r="AC99" s="151"/>
      <c r="AD99" s="151"/>
      <c r="AE99" s="114">
        <f t="shared" si="75"/>
        <v>0</v>
      </c>
      <c r="AF99" s="88"/>
      <c r="AG99" s="88"/>
      <c r="AH99" s="88"/>
      <c r="AI99" s="88"/>
      <c r="AJ99" s="167"/>
      <c r="AK99" s="88"/>
      <c r="AL99" s="14">
        <f t="shared" si="84"/>
        <v>0</v>
      </c>
      <c r="AM99" s="14">
        <f t="shared" si="84"/>
        <v>0</v>
      </c>
      <c r="AN99" s="14">
        <f t="shared" si="84"/>
        <v>0</v>
      </c>
      <c r="AO99" s="14">
        <f t="shared" si="84"/>
        <v>0</v>
      </c>
      <c r="AP99" s="14">
        <f t="shared" si="84"/>
        <v>0</v>
      </c>
      <c r="AQ99" s="84">
        <f t="shared" si="76"/>
        <v>0</v>
      </c>
      <c r="AZ99" s="23"/>
      <c r="BA99" s="86"/>
      <c r="BB99" s="86"/>
      <c r="BC99" s="86"/>
      <c r="BD99" s="86"/>
      <c r="BE99" s="86"/>
      <c r="BG99" s="1">
        <f t="shared" si="64"/>
        <v>0</v>
      </c>
      <c r="BH99" s="86">
        <f>BH88+BH80+BH72+BH61+BH55+BH48+BH23+BH17+BH90+BH97</f>
        <v>220379</v>
      </c>
      <c r="BI99" s="86">
        <f>BI88+BI80+BI72+BI61+BI55+BI48+BI23+BI17+BI90+BI97</f>
        <v>264557</v>
      </c>
      <c r="BJ99" s="86">
        <f>BJ88+BJ80+BJ72+BJ61+BJ55+BJ48+BJ23+BJ17+BJ90+BJ97</f>
        <v>58197</v>
      </c>
      <c r="BK99" s="86">
        <f>BK88+BK80+BK72+BK61+BK55+BK48+BK23+BK17+BK90+BK97</f>
        <v>10493</v>
      </c>
      <c r="BL99" s="86"/>
      <c r="BM99" s="86">
        <f>SUM(BH99:BI99,BJ99:BK99)</f>
        <v>553626</v>
      </c>
      <c r="BN99" s="86"/>
    </row>
    <row r="100" spans="1:67" thickTop="1" x14ac:dyDescent="0.2">
      <c r="A100" s="79" t="s">
        <v>123</v>
      </c>
      <c r="C100" s="41" t="s">
        <v>74</v>
      </c>
      <c r="D100" s="22"/>
      <c r="E100" s="113"/>
      <c r="F100" s="114">
        <f t="shared" si="59"/>
        <v>0</v>
      </c>
      <c r="G100" s="113"/>
      <c r="H100" s="113"/>
      <c r="I100" s="113"/>
      <c r="J100" s="113"/>
      <c r="K100" s="114"/>
      <c r="L100" s="113"/>
      <c r="M100" s="113"/>
      <c r="N100" s="113"/>
      <c r="O100" s="113"/>
      <c r="P100" s="114"/>
      <c r="Q100" s="169"/>
      <c r="R100" s="169"/>
      <c r="S100" s="169">
        <v>18</v>
      </c>
      <c r="T100" s="169"/>
      <c r="U100" s="114">
        <f>SUM(Q100:T100)</f>
        <v>18</v>
      </c>
      <c r="V100" s="88"/>
      <c r="W100" s="168"/>
      <c r="X100" s="113">
        <v>6</v>
      </c>
      <c r="Y100" s="113"/>
      <c r="Z100" s="114">
        <f t="shared" si="41"/>
        <v>6</v>
      </c>
      <c r="AA100" s="169"/>
      <c r="AB100" s="169"/>
      <c r="AC100" s="169">
        <v>38</v>
      </c>
      <c r="AD100" s="169"/>
      <c r="AE100" s="114">
        <f>SUM(AA100:AD100)</f>
        <v>38</v>
      </c>
      <c r="AF100" s="168"/>
      <c r="AG100" s="113"/>
      <c r="AH100" s="113"/>
      <c r="AI100" s="113"/>
      <c r="AJ100" s="113"/>
      <c r="AK100" s="113"/>
      <c r="AL100" s="14"/>
      <c r="AM100" s="14">
        <f t="shared" si="84"/>
        <v>0</v>
      </c>
      <c r="AN100" s="14"/>
      <c r="AO100" s="14">
        <f t="shared" si="84"/>
        <v>0</v>
      </c>
      <c r="AP100" s="14">
        <f t="shared" si="84"/>
        <v>56</v>
      </c>
      <c r="AQ100" s="84"/>
      <c r="AR100" s="2"/>
      <c r="AS100" s="2"/>
      <c r="AT100" s="2"/>
      <c r="AU100" s="2"/>
      <c r="AV100" s="2"/>
      <c r="AW100" s="2"/>
      <c r="AX100" s="2"/>
      <c r="AY100" s="2"/>
      <c r="AZ100" s="79" t="s">
        <v>123</v>
      </c>
      <c r="BA100" s="22"/>
      <c r="BB100" s="22"/>
      <c r="BC100" s="22">
        <f>I100+S100+AC100</f>
        <v>56</v>
      </c>
      <c r="BD100" s="22">
        <f>J100+T100+AD100</f>
        <v>0</v>
      </c>
      <c r="BE100" s="22">
        <f>K100+U100+AE100</f>
        <v>56</v>
      </c>
      <c r="BF100" s="23"/>
      <c r="BG100" s="23" t="str">
        <f t="shared" si="64"/>
        <v>Olathe Campus</v>
      </c>
      <c r="BH100" s="22"/>
      <c r="BI100" s="22"/>
      <c r="BJ100" s="22"/>
      <c r="BK100" s="22">
        <f>BK99-BK98</f>
        <v>0</v>
      </c>
      <c r="BL100" s="22"/>
      <c r="BM100" s="86"/>
      <c r="BN100" s="86"/>
    </row>
    <row r="101" spans="1:67" thickBot="1" x14ac:dyDescent="0.25">
      <c r="A101" s="23"/>
      <c r="B101" s="23"/>
      <c r="C101" s="23"/>
      <c r="D101" s="23"/>
      <c r="E101" s="178"/>
      <c r="F101" s="179">
        <f t="shared" si="59"/>
        <v>0</v>
      </c>
      <c r="G101" s="178"/>
      <c r="H101" s="178"/>
      <c r="I101" s="178"/>
      <c r="J101" s="178"/>
      <c r="K101" s="179">
        <f t="shared" ref="K101:K108" si="88">SUM(G101:J101)</f>
        <v>0</v>
      </c>
      <c r="L101" s="178"/>
      <c r="M101" s="178"/>
      <c r="N101" s="178"/>
      <c r="O101" s="178"/>
      <c r="P101" s="215"/>
      <c r="Q101" s="180"/>
      <c r="R101" s="180"/>
      <c r="S101" s="180"/>
      <c r="T101" s="180"/>
      <c r="U101" s="179">
        <f t="shared" si="61"/>
        <v>0</v>
      </c>
      <c r="V101" s="178"/>
      <c r="W101" s="178"/>
      <c r="X101" s="178"/>
      <c r="Y101" s="178"/>
      <c r="Z101" s="179">
        <f t="shared" si="41"/>
        <v>0</v>
      </c>
      <c r="AA101" s="180"/>
      <c r="AB101" s="180"/>
      <c r="AC101" s="180"/>
      <c r="AD101" s="180"/>
      <c r="AE101" s="179">
        <f t="shared" si="75"/>
        <v>0</v>
      </c>
      <c r="AF101" s="178"/>
      <c r="AG101" s="178"/>
      <c r="AH101" s="178"/>
      <c r="AI101" s="178"/>
      <c r="AJ101" s="178"/>
      <c r="AK101" s="87"/>
      <c r="AL101" s="14">
        <f t="shared" ref="AL101:AL109" si="89">(G101+Q101+AA101)</f>
        <v>0</v>
      </c>
      <c r="AM101" s="14">
        <f t="shared" si="84"/>
        <v>0</v>
      </c>
      <c r="AN101" s="14">
        <f t="shared" si="84"/>
        <v>0</v>
      </c>
      <c r="AO101" s="14">
        <f t="shared" si="84"/>
        <v>0</v>
      </c>
      <c r="AP101" s="14">
        <f t="shared" si="84"/>
        <v>0</v>
      </c>
      <c r="AQ101" s="84">
        <f t="shared" ref="AQ101:AQ109" si="90">SUM(AL101:AO101)</f>
        <v>0</v>
      </c>
      <c r="AR101" s="2"/>
      <c r="AS101" s="2"/>
      <c r="AT101" s="2"/>
      <c r="AU101" s="2"/>
      <c r="AV101" s="2"/>
      <c r="AW101" s="2"/>
      <c r="AX101" s="2"/>
      <c r="AY101" s="2"/>
      <c r="AZ101" s="23"/>
      <c r="BA101" s="23"/>
      <c r="BB101" s="23"/>
      <c r="BC101" s="23"/>
      <c r="BD101" s="23"/>
      <c r="BE101" s="23"/>
      <c r="BF101" s="23"/>
      <c r="BG101" s="23">
        <f t="shared" si="64"/>
        <v>0</v>
      </c>
      <c r="BH101" s="23"/>
      <c r="BI101" s="23"/>
      <c r="BJ101" s="23"/>
      <c r="BK101" s="23"/>
      <c r="BL101" s="23"/>
      <c r="BM101" s="86">
        <f t="shared" ref="BM101:BM108" si="91">SUM(BH101:BI101,BJ101:BK101)</f>
        <v>0</v>
      </c>
      <c r="BN101" s="86">
        <f t="shared" ref="BN101:BN109" si="92">BM101-BL101</f>
        <v>0</v>
      </c>
    </row>
    <row r="102" spans="1:67" thickTop="1" x14ac:dyDescent="0.2">
      <c r="A102" s="79" t="s">
        <v>75</v>
      </c>
      <c r="B102" s="39"/>
      <c r="C102" s="24"/>
      <c r="D102" s="24"/>
      <c r="E102" s="73"/>
      <c r="F102" s="166">
        <f t="shared" si="59"/>
        <v>0</v>
      </c>
      <c r="G102" s="90"/>
      <c r="H102" s="73"/>
      <c r="I102" s="73"/>
      <c r="J102" s="73"/>
      <c r="K102" s="123">
        <f t="shared" si="88"/>
        <v>0</v>
      </c>
      <c r="L102" s="91"/>
      <c r="M102" s="73"/>
      <c r="N102" s="73"/>
      <c r="O102" s="73"/>
      <c r="P102" s="166"/>
      <c r="Q102" s="141"/>
      <c r="R102" s="142"/>
      <c r="S102" s="142"/>
      <c r="T102" s="142"/>
      <c r="U102" s="123">
        <f t="shared" si="61"/>
        <v>0</v>
      </c>
      <c r="V102" s="91"/>
      <c r="W102" s="73"/>
      <c r="X102" s="73"/>
      <c r="Y102" s="73"/>
      <c r="Z102" s="166">
        <f t="shared" si="41"/>
        <v>0</v>
      </c>
      <c r="AA102" s="141"/>
      <c r="AB102" s="142"/>
      <c r="AC102" s="142"/>
      <c r="AD102" s="142"/>
      <c r="AE102" s="123">
        <f t="shared" si="75"/>
        <v>0</v>
      </c>
      <c r="AF102" s="91"/>
      <c r="AG102" s="73"/>
      <c r="AH102" s="73"/>
      <c r="AI102" s="73"/>
      <c r="AJ102" s="74"/>
      <c r="AK102" s="108"/>
      <c r="AL102" s="14">
        <f t="shared" si="89"/>
        <v>0</v>
      </c>
      <c r="AM102" s="14">
        <f t="shared" si="84"/>
        <v>0</v>
      </c>
      <c r="AN102" s="14">
        <f t="shared" si="84"/>
        <v>0</v>
      </c>
      <c r="AO102" s="14">
        <f t="shared" si="84"/>
        <v>0</v>
      </c>
      <c r="AP102" s="14">
        <f t="shared" si="84"/>
        <v>0</v>
      </c>
      <c r="AQ102" s="3">
        <f t="shared" si="90"/>
        <v>0</v>
      </c>
      <c r="AR102" s="2"/>
      <c r="AS102" s="2"/>
      <c r="AT102" s="2"/>
      <c r="AU102" s="2"/>
      <c r="AV102" s="2"/>
      <c r="AW102" s="2"/>
      <c r="AX102" s="2"/>
      <c r="AY102" s="2"/>
      <c r="AZ102" s="80" t="s">
        <v>75</v>
      </c>
      <c r="BA102" s="24"/>
      <c r="BB102" s="24"/>
      <c r="BC102" s="24"/>
      <c r="BD102" s="24"/>
      <c r="BE102" s="46"/>
      <c r="BF102" s="23"/>
      <c r="BG102" s="80" t="str">
        <f t="shared" si="64"/>
        <v>COLLEGE OF TECHNOLOGY &amp; AVIATION</v>
      </c>
      <c r="BH102" s="24"/>
      <c r="BI102" s="24"/>
      <c r="BJ102" s="24"/>
      <c r="BK102" s="24"/>
      <c r="BL102" s="46"/>
      <c r="BM102" s="86">
        <f t="shared" si="91"/>
        <v>0</v>
      </c>
      <c r="BN102" s="86">
        <f t="shared" si="92"/>
        <v>0</v>
      </c>
    </row>
    <row r="103" spans="1:67" ht="15" x14ac:dyDescent="0.2">
      <c r="A103" s="48" t="s">
        <v>105</v>
      </c>
      <c r="B103" s="28"/>
      <c r="C103" s="14"/>
      <c r="D103" s="14"/>
      <c r="E103" s="14"/>
      <c r="F103" s="161">
        <f t="shared" si="59"/>
        <v>0</v>
      </c>
      <c r="G103" s="28"/>
      <c r="H103" s="14"/>
      <c r="I103" s="14"/>
      <c r="J103" s="14"/>
      <c r="K103" s="94">
        <f t="shared" si="88"/>
        <v>0</v>
      </c>
      <c r="L103" s="13">
        <f t="shared" ref="L103:O106" si="93">(G103-B103)</f>
        <v>0</v>
      </c>
      <c r="M103" s="14">
        <f t="shared" si="93"/>
        <v>0</v>
      </c>
      <c r="N103" s="14">
        <f t="shared" si="93"/>
        <v>0</v>
      </c>
      <c r="O103" s="14">
        <f t="shared" si="93"/>
        <v>0</v>
      </c>
      <c r="P103" s="161">
        <f>SUM(L103:O103)</f>
        <v>0</v>
      </c>
      <c r="Q103" s="143"/>
      <c r="R103" s="138"/>
      <c r="S103" s="138"/>
      <c r="T103" s="138"/>
      <c r="U103" s="94">
        <f t="shared" si="61"/>
        <v>0</v>
      </c>
      <c r="V103" s="13"/>
      <c r="W103" s="14"/>
      <c r="X103" s="14"/>
      <c r="Y103" s="14"/>
      <c r="Z103" s="161">
        <f t="shared" si="41"/>
        <v>0</v>
      </c>
      <c r="AA103" s="143"/>
      <c r="AB103" s="138"/>
      <c r="AC103" s="138"/>
      <c r="AD103" s="138"/>
      <c r="AE103" s="123">
        <f t="shared" si="75"/>
        <v>0</v>
      </c>
      <c r="AF103" s="13">
        <f>(AA103-V103)</f>
        <v>0</v>
      </c>
      <c r="AG103" s="14">
        <f>(AB103-W103)</f>
        <v>0</v>
      </c>
      <c r="AH103" s="14">
        <f>(AC103-X103)</f>
        <v>0</v>
      </c>
      <c r="AI103" s="14">
        <f>(AD103-Y103)</f>
        <v>0</v>
      </c>
      <c r="AJ103" s="29">
        <f>SUM(AF103:AI103)</f>
        <v>0</v>
      </c>
      <c r="AK103" s="108"/>
      <c r="AL103" s="14">
        <f t="shared" si="89"/>
        <v>0</v>
      </c>
      <c r="AM103" s="14">
        <f t="shared" si="84"/>
        <v>0</v>
      </c>
      <c r="AN103" s="14">
        <f t="shared" si="84"/>
        <v>0</v>
      </c>
      <c r="AO103" s="14">
        <f t="shared" si="84"/>
        <v>0</v>
      </c>
      <c r="AP103" s="14">
        <f t="shared" si="84"/>
        <v>0</v>
      </c>
      <c r="AQ103" s="3">
        <f>SUM(AL103:AO103)</f>
        <v>0</v>
      </c>
      <c r="AR103" s="2"/>
      <c r="AS103" s="3"/>
      <c r="AT103" s="3"/>
      <c r="AU103" s="3"/>
      <c r="AV103" s="3"/>
      <c r="AW103" s="3"/>
      <c r="AX103" s="3"/>
      <c r="AY103" s="3"/>
      <c r="AZ103" s="48" t="s">
        <v>105</v>
      </c>
      <c r="BA103" s="14">
        <f t="shared" ref="BA103:BE106" si="94">AL103</f>
        <v>0</v>
      </c>
      <c r="BB103" s="14">
        <f t="shared" si="94"/>
        <v>0</v>
      </c>
      <c r="BC103" s="14">
        <f t="shared" si="94"/>
        <v>0</v>
      </c>
      <c r="BD103" s="14">
        <f t="shared" si="94"/>
        <v>0</v>
      </c>
      <c r="BE103" s="29">
        <f t="shared" si="94"/>
        <v>0</v>
      </c>
      <c r="BF103" s="23"/>
      <c r="BG103" s="30" t="str">
        <f t="shared" si="64"/>
        <v xml:space="preserve">   College of Technology/Aviation Dean's office</v>
      </c>
      <c r="BH103" s="14">
        <f t="shared" ref="BH103:BL106" si="95">(BA103-G103)</f>
        <v>0</v>
      </c>
      <c r="BI103" s="14">
        <f t="shared" si="95"/>
        <v>0</v>
      </c>
      <c r="BJ103" s="14">
        <f t="shared" si="95"/>
        <v>0</v>
      </c>
      <c r="BK103" s="14">
        <f t="shared" si="95"/>
        <v>0</v>
      </c>
      <c r="BL103" s="29">
        <f t="shared" si="95"/>
        <v>0</v>
      </c>
      <c r="BM103" s="86">
        <f>SUM(BH103:BI103,BJ103:BK103)</f>
        <v>0</v>
      </c>
      <c r="BN103" s="86">
        <f>BM103-BL103</f>
        <v>0</v>
      </c>
    </row>
    <row r="104" spans="1:67" ht="15" x14ac:dyDescent="0.2">
      <c r="A104" s="48" t="s">
        <v>106</v>
      </c>
      <c r="B104" s="28">
        <v>73</v>
      </c>
      <c r="C104" s="14">
        <v>3</v>
      </c>
      <c r="D104" s="14">
        <v>12</v>
      </c>
      <c r="E104" s="14"/>
      <c r="F104" s="161">
        <f t="shared" si="59"/>
        <v>88</v>
      </c>
      <c r="G104" s="28">
        <v>369</v>
      </c>
      <c r="H104" s="14">
        <v>370</v>
      </c>
      <c r="I104" s="14">
        <v>70</v>
      </c>
      <c r="J104" s="14"/>
      <c r="K104" s="94">
        <f t="shared" si="88"/>
        <v>809</v>
      </c>
      <c r="L104" s="13">
        <f t="shared" si="93"/>
        <v>296</v>
      </c>
      <c r="M104" s="14">
        <f t="shared" si="93"/>
        <v>367</v>
      </c>
      <c r="N104" s="14">
        <f t="shared" si="93"/>
        <v>58</v>
      </c>
      <c r="O104" s="14">
        <f t="shared" si="93"/>
        <v>0</v>
      </c>
      <c r="P104" s="161">
        <f>SUM(L104:O104)</f>
        <v>721</v>
      </c>
      <c r="Q104" s="143">
        <v>2599</v>
      </c>
      <c r="R104" s="138">
        <v>1287</v>
      </c>
      <c r="S104" s="138">
        <v>334</v>
      </c>
      <c r="T104" s="138"/>
      <c r="U104" s="94">
        <f t="shared" si="61"/>
        <v>4220</v>
      </c>
      <c r="V104" s="13">
        <v>9</v>
      </c>
      <c r="W104" s="14">
        <v>20</v>
      </c>
      <c r="X104" s="14">
        <v>9</v>
      </c>
      <c r="Y104" s="14"/>
      <c r="Z104" s="161">
        <f t="shared" si="41"/>
        <v>38</v>
      </c>
      <c r="AA104" s="143">
        <v>2329</v>
      </c>
      <c r="AB104" s="138">
        <v>1469</v>
      </c>
      <c r="AC104" s="138">
        <v>263</v>
      </c>
      <c r="AD104" s="138">
        <v>60</v>
      </c>
      <c r="AE104" s="123">
        <f t="shared" si="75"/>
        <v>4121</v>
      </c>
      <c r="AF104" s="13">
        <f>(AA104-V104)</f>
        <v>2320</v>
      </c>
      <c r="AG104" s="13">
        <f t="shared" ref="AG104:AI106" si="96">(AB104-W104)</f>
        <v>1449</v>
      </c>
      <c r="AH104" s="13">
        <f t="shared" si="96"/>
        <v>254</v>
      </c>
      <c r="AI104" s="13">
        <f t="shared" si="96"/>
        <v>60</v>
      </c>
      <c r="AJ104" s="29">
        <f>SUM(AF104:AI104)</f>
        <v>4083</v>
      </c>
      <c r="AK104" s="108"/>
      <c r="AL104" s="14">
        <f t="shared" si="89"/>
        <v>5297</v>
      </c>
      <c r="AM104" s="14">
        <f t="shared" si="84"/>
        <v>3126</v>
      </c>
      <c r="AN104" s="14">
        <f t="shared" si="84"/>
        <v>667</v>
      </c>
      <c r="AO104" s="14">
        <f t="shared" si="84"/>
        <v>60</v>
      </c>
      <c r="AP104" s="14">
        <f t="shared" si="84"/>
        <v>9150</v>
      </c>
      <c r="AQ104" s="84">
        <f t="shared" si="90"/>
        <v>9150</v>
      </c>
      <c r="AR104" s="2"/>
      <c r="AS104" s="3"/>
      <c r="AT104" s="3"/>
      <c r="AU104" s="3"/>
      <c r="AV104" s="3"/>
      <c r="AW104" s="3"/>
      <c r="AX104" s="3"/>
      <c r="AY104" s="3"/>
      <c r="AZ104" s="48" t="s">
        <v>106</v>
      </c>
      <c r="BA104" s="14">
        <f t="shared" si="94"/>
        <v>5297</v>
      </c>
      <c r="BB104" s="14">
        <f t="shared" si="94"/>
        <v>3126</v>
      </c>
      <c r="BC104" s="14">
        <f t="shared" si="94"/>
        <v>667</v>
      </c>
      <c r="BD104" s="14">
        <f t="shared" si="94"/>
        <v>60</v>
      </c>
      <c r="BE104" s="29">
        <f t="shared" si="94"/>
        <v>9150</v>
      </c>
      <c r="BF104" s="23"/>
      <c r="BG104" s="30" t="str">
        <f t="shared" si="64"/>
        <v xml:space="preserve">   Arts, Science and Business</v>
      </c>
      <c r="BH104" s="14">
        <f t="shared" si="95"/>
        <v>4928</v>
      </c>
      <c r="BI104" s="14">
        <f t="shared" si="95"/>
        <v>2756</v>
      </c>
      <c r="BJ104" s="14">
        <f t="shared" si="95"/>
        <v>597</v>
      </c>
      <c r="BK104" s="14">
        <f t="shared" si="95"/>
        <v>60</v>
      </c>
      <c r="BL104" s="29">
        <f t="shared" si="95"/>
        <v>8341</v>
      </c>
      <c r="BM104" s="86"/>
      <c r="BN104" s="86"/>
    </row>
    <row r="105" spans="1:67" ht="15" x14ac:dyDescent="0.2">
      <c r="A105" s="48" t="s">
        <v>104</v>
      </c>
      <c r="B105" s="28">
        <v>15</v>
      </c>
      <c r="C105" s="14">
        <v>18</v>
      </c>
      <c r="D105" s="14"/>
      <c r="E105" s="14"/>
      <c r="F105" s="161">
        <f t="shared" si="59"/>
        <v>33</v>
      </c>
      <c r="G105" s="28">
        <v>167</v>
      </c>
      <c r="H105" s="14">
        <v>160</v>
      </c>
      <c r="I105" s="14"/>
      <c r="J105" s="14"/>
      <c r="K105" s="94">
        <f t="shared" si="88"/>
        <v>327</v>
      </c>
      <c r="L105" s="13">
        <f t="shared" si="93"/>
        <v>152</v>
      </c>
      <c r="M105" s="14">
        <f t="shared" si="93"/>
        <v>142</v>
      </c>
      <c r="N105" s="14">
        <f t="shared" si="93"/>
        <v>0</v>
      </c>
      <c r="O105" s="14">
        <f t="shared" si="93"/>
        <v>0</v>
      </c>
      <c r="P105" s="161">
        <f>SUM(L105:O105)</f>
        <v>294</v>
      </c>
      <c r="Q105" s="143">
        <v>1119</v>
      </c>
      <c r="R105" s="138">
        <v>1176</v>
      </c>
      <c r="S105" s="138">
        <v>0</v>
      </c>
      <c r="T105" s="138"/>
      <c r="U105" s="94">
        <f t="shared" si="61"/>
        <v>2295</v>
      </c>
      <c r="V105" s="13">
        <v>16</v>
      </c>
      <c r="W105" s="14">
        <v>22</v>
      </c>
      <c r="X105" s="14"/>
      <c r="Y105" s="14"/>
      <c r="Z105" s="161">
        <f t="shared" si="41"/>
        <v>38</v>
      </c>
      <c r="AA105" s="143">
        <v>1018</v>
      </c>
      <c r="AB105" s="138">
        <v>942</v>
      </c>
      <c r="AC105" s="138"/>
      <c r="AD105" s="138"/>
      <c r="AE105" s="123">
        <f t="shared" si="75"/>
        <v>1960</v>
      </c>
      <c r="AF105" s="13">
        <f>(AA105-V105)</f>
        <v>1002</v>
      </c>
      <c r="AG105" s="13">
        <f t="shared" si="96"/>
        <v>920</v>
      </c>
      <c r="AH105" s="13">
        <f t="shared" si="96"/>
        <v>0</v>
      </c>
      <c r="AI105" s="13">
        <f t="shared" si="96"/>
        <v>0</v>
      </c>
      <c r="AJ105" s="29">
        <f>SUM(AF105:AI105)</f>
        <v>1922</v>
      </c>
      <c r="AK105" s="108"/>
      <c r="AL105" s="14">
        <f>(G105+Q105+AA105)</f>
        <v>2304</v>
      </c>
      <c r="AM105" s="14">
        <f t="shared" si="84"/>
        <v>2278</v>
      </c>
      <c r="AN105" s="14">
        <f t="shared" si="84"/>
        <v>0</v>
      </c>
      <c r="AO105" s="14">
        <f t="shared" si="84"/>
        <v>0</v>
      </c>
      <c r="AP105" s="14">
        <f t="shared" si="84"/>
        <v>4582</v>
      </c>
      <c r="AQ105" s="84">
        <f t="shared" si="90"/>
        <v>4582</v>
      </c>
      <c r="AR105" s="2"/>
      <c r="AS105" s="2"/>
      <c r="AT105" s="2"/>
      <c r="AU105" s="2"/>
      <c r="AV105" s="2"/>
      <c r="AW105" s="2"/>
      <c r="AX105" s="2"/>
      <c r="AY105" s="2"/>
      <c r="AZ105" s="48" t="s">
        <v>104</v>
      </c>
      <c r="BA105" s="14">
        <f>AL105</f>
        <v>2304</v>
      </c>
      <c r="BB105" s="14">
        <f t="shared" si="94"/>
        <v>2278</v>
      </c>
      <c r="BC105" s="14">
        <f t="shared" si="94"/>
        <v>0</v>
      </c>
      <c r="BD105" s="14">
        <f t="shared" si="94"/>
        <v>0</v>
      </c>
      <c r="BE105" s="29">
        <f>AP105</f>
        <v>4582</v>
      </c>
      <c r="BF105" s="23"/>
      <c r="BG105" s="30" t="str">
        <f t="shared" si="64"/>
        <v xml:space="preserve">   Aviation </v>
      </c>
      <c r="BH105" s="14">
        <f t="shared" si="95"/>
        <v>2137</v>
      </c>
      <c r="BI105" s="14">
        <f t="shared" si="95"/>
        <v>2118</v>
      </c>
      <c r="BJ105" s="14">
        <f t="shared" si="95"/>
        <v>0</v>
      </c>
      <c r="BK105" s="14">
        <f t="shared" si="95"/>
        <v>0</v>
      </c>
      <c r="BL105" s="29">
        <f t="shared" si="95"/>
        <v>4255</v>
      </c>
      <c r="BM105" s="86">
        <f>SUM(BH105:BI105,BJ105:BK105)</f>
        <v>4255</v>
      </c>
      <c r="BN105" s="86">
        <f>BM105-BL105</f>
        <v>0</v>
      </c>
    </row>
    <row r="106" spans="1:67" ht="15" x14ac:dyDescent="0.2">
      <c r="A106" s="48" t="s">
        <v>84</v>
      </c>
      <c r="B106" s="28">
        <v>3</v>
      </c>
      <c r="C106" s="14">
        <v>6</v>
      </c>
      <c r="D106" s="14"/>
      <c r="E106" s="14"/>
      <c r="F106" s="161">
        <f t="shared" si="59"/>
        <v>9</v>
      </c>
      <c r="G106" s="28">
        <v>36</v>
      </c>
      <c r="H106" s="14">
        <v>6</v>
      </c>
      <c r="I106" s="14"/>
      <c r="J106" s="14"/>
      <c r="K106" s="94">
        <f t="shared" si="88"/>
        <v>42</v>
      </c>
      <c r="L106" s="13">
        <f t="shared" si="93"/>
        <v>33</v>
      </c>
      <c r="M106" s="14">
        <f t="shared" si="93"/>
        <v>0</v>
      </c>
      <c r="N106" s="14">
        <f t="shared" si="93"/>
        <v>0</v>
      </c>
      <c r="O106" s="14">
        <f t="shared" si="93"/>
        <v>0</v>
      </c>
      <c r="P106" s="161">
        <f>SUM(L106:O106)</f>
        <v>33</v>
      </c>
      <c r="Q106" s="143">
        <v>1059</v>
      </c>
      <c r="R106" s="138">
        <v>425</v>
      </c>
      <c r="S106" s="138"/>
      <c r="T106" s="138"/>
      <c r="U106" s="94">
        <f t="shared" si="61"/>
        <v>1484</v>
      </c>
      <c r="V106" s="13"/>
      <c r="W106" s="14">
        <v>6</v>
      </c>
      <c r="X106" s="14"/>
      <c r="Y106" s="14"/>
      <c r="Z106" s="161">
        <f t="shared" si="41"/>
        <v>6</v>
      </c>
      <c r="AA106" s="143">
        <v>843</v>
      </c>
      <c r="AB106" s="138">
        <v>441</v>
      </c>
      <c r="AC106" s="138"/>
      <c r="AD106" s="138"/>
      <c r="AE106" s="123">
        <f t="shared" si="75"/>
        <v>1284</v>
      </c>
      <c r="AF106" s="13">
        <f>(AA106-V106)</f>
        <v>843</v>
      </c>
      <c r="AG106" s="13">
        <f t="shared" si="96"/>
        <v>435</v>
      </c>
      <c r="AH106" s="13">
        <f t="shared" si="96"/>
        <v>0</v>
      </c>
      <c r="AI106" s="13">
        <f t="shared" si="96"/>
        <v>0</v>
      </c>
      <c r="AJ106" s="29">
        <f>SUM(AF106:AI106)</f>
        <v>1278</v>
      </c>
      <c r="AK106" s="108"/>
      <c r="AL106" s="14">
        <f>(G106+Q106+AA106)</f>
        <v>1938</v>
      </c>
      <c r="AM106" s="14">
        <f t="shared" si="84"/>
        <v>872</v>
      </c>
      <c r="AN106" s="14">
        <f t="shared" si="84"/>
        <v>0</v>
      </c>
      <c r="AO106" s="14">
        <f t="shared" si="84"/>
        <v>0</v>
      </c>
      <c r="AP106" s="14">
        <f t="shared" si="84"/>
        <v>2810</v>
      </c>
      <c r="AQ106" s="84">
        <f t="shared" si="90"/>
        <v>2810</v>
      </c>
      <c r="AR106" s="2"/>
      <c r="AS106" s="3"/>
      <c r="AT106" s="3"/>
      <c r="AU106" s="3"/>
      <c r="AV106" s="3"/>
      <c r="AW106" s="3"/>
      <c r="AX106" s="3"/>
      <c r="AY106" s="3"/>
      <c r="AZ106" s="48" t="s">
        <v>84</v>
      </c>
      <c r="BA106" s="14">
        <f>AL106</f>
        <v>1938</v>
      </c>
      <c r="BB106" s="14">
        <f t="shared" si="94"/>
        <v>872</v>
      </c>
      <c r="BC106" s="14">
        <f t="shared" si="94"/>
        <v>0</v>
      </c>
      <c r="BD106" s="14">
        <f t="shared" si="94"/>
        <v>0</v>
      </c>
      <c r="BE106" s="29">
        <f>AP106</f>
        <v>2810</v>
      </c>
      <c r="BF106" s="23"/>
      <c r="BG106" s="30" t="str">
        <f t="shared" si="64"/>
        <v xml:space="preserve">   Engineering Technology</v>
      </c>
      <c r="BH106" s="14">
        <f t="shared" si="95"/>
        <v>1902</v>
      </c>
      <c r="BI106" s="14">
        <f t="shared" si="95"/>
        <v>866</v>
      </c>
      <c r="BJ106" s="14">
        <f t="shared" si="95"/>
        <v>0</v>
      </c>
      <c r="BK106" s="14">
        <f t="shared" si="95"/>
        <v>0</v>
      </c>
      <c r="BL106" s="29">
        <f t="shared" si="95"/>
        <v>2768</v>
      </c>
      <c r="BM106" s="86">
        <f>SUM(BH106:BI106,BJ106:BK106)</f>
        <v>2768</v>
      </c>
      <c r="BN106" s="86"/>
    </row>
    <row r="107" spans="1:67" ht="16.5" thickBot="1" x14ac:dyDescent="0.3">
      <c r="A107" s="184" t="s">
        <v>29</v>
      </c>
      <c r="B107" s="131">
        <f t="shared" ref="B107:I107" si="97">SUM(B104:B106)</f>
        <v>91</v>
      </c>
      <c r="C107" s="131">
        <f t="shared" si="97"/>
        <v>27</v>
      </c>
      <c r="D107" s="131">
        <f t="shared" si="97"/>
        <v>12</v>
      </c>
      <c r="E107" s="131">
        <f t="shared" si="97"/>
        <v>0</v>
      </c>
      <c r="F107" s="125">
        <f t="shared" si="97"/>
        <v>130</v>
      </c>
      <c r="G107" s="131">
        <f t="shared" si="97"/>
        <v>572</v>
      </c>
      <c r="H107" s="131">
        <f t="shared" si="97"/>
        <v>536</v>
      </c>
      <c r="I107" s="131">
        <f t="shared" si="97"/>
        <v>70</v>
      </c>
      <c r="J107" s="131">
        <f>SUM(J104:J106)</f>
        <v>0</v>
      </c>
      <c r="K107" s="125">
        <f t="shared" si="88"/>
        <v>1178</v>
      </c>
      <c r="L107" s="131">
        <f>SUM(L104:L106)</f>
        <v>481</v>
      </c>
      <c r="M107" s="131">
        <f>SUM(M104:M106)</f>
        <v>509</v>
      </c>
      <c r="N107" s="131">
        <f>SUM(N104:N106)</f>
        <v>58</v>
      </c>
      <c r="O107" s="131">
        <f>SUM(O104:O106)</f>
        <v>0</v>
      </c>
      <c r="P107" s="164">
        <f>SUM(L107:O107)</f>
        <v>1048</v>
      </c>
      <c r="Q107" s="183">
        <f>SUM(Q103:Q106)</f>
        <v>4777</v>
      </c>
      <c r="R107" s="183">
        <f>SUM(R103:R106)</f>
        <v>2888</v>
      </c>
      <c r="S107" s="183">
        <f>SUM(S103:S106)</f>
        <v>334</v>
      </c>
      <c r="T107" s="183">
        <f>SUM(T103:T106)</f>
        <v>0</v>
      </c>
      <c r="U107" s="127">
        <f t="shared" si="61"/>
        <v>7999</v>
      </c>
      <c r="V107" s="131">
        <f>SUM(V103:V106)</f>
        <v>25</v>
      </c>
      <c r="W107" s="131">
        <f>SUM(W103:W106)</f>
        <v>48</v>
      </c>
      <c r="X107" s="126">
        <f>SUM(X104:X106)</f>
        <v>9</v>
      </c>
      <c r="Y107" s="126">
        <f>SUM(Y105:Y105)</f>
        <v>0</v>
      </c>
      <c r="Z107" s="125">
        <f>SUM(V107:Y107)</f>
        <v>82</v>
      </c>
      <c r="AA107" s="183">
        <f>SUM(AA104:AA106)</f>
        <v>4190</v>
      </c>
      <c r="AB107" s="148">
        <f>SUM(AB104:AB106)</f>
        <v>2852</v>
      </c>
      <c r="AC107" s="183">
        <f>SUM(AC104:AC106)</f>
        <v>263</v>
      </c>
      <c r="AD107" s="148">
        <f>SUM(AD104:AD106)</f>
        <v>60</v>
      </c>
      <c r="AE107" s="125">
        <f>SUM(AA107:AD107)</f>
        <v>7365</v>
      </c>
      <c r="AF107" s="18">
        <f>SUM(AF104:AF106)</f>
        <v>4165</v>
      </c>
      <c r="AG107" s="18">
        <f>SUM(AG104:AG106)</f>
        <v>2804</v>
      </c>
      <c r="AH107" s="18">
        <f>SUM(AH104:AH106)</f>
        <v>254</v>
      </c>
      <c r="AI107" s="18">
        <f>SUM(AI104:AI106)</f>
        <v>60</v>
      </c>
      <c r="AJ107" s="44">
        <f>SUM(AJ104:AJ106)</f>
        <v>7283</v>
      </c>
      <c r="AK107" s="108"/>
      <c r="AL107" s="14">
        <f t="shared" si="89"/>
        <v>9539</v>
      </c>
      <c r="AM107" s="14">
        <f t="shared" si="84"/>
        <v>6276</v>
      </c>
      <c r="AN107" s="14">
        <f t="shared" si="84"/>
        <v>667</v>
      </c>
      <c r="AO107" s="14">
        <f t="shared" si="84"/>
        <v>60</v>
      </c>
      <c r="AP107" s="14">
        <f t="shared" si="84"/>
        <v>16542</v>
      </c>
      <c r="AQ107" s="84">
        <f t="shared" si="90"/>
        <v>16542</v>
      </c>
      <c r="AR107" s="84">
        <f>SUM(AQ98:AQ106)</f>
        <v>605174</v>
      </c>
      <c r="AS107" s="84"/>
      <c r="AT107" s="84"/>
      <c r="AU107" s="84"/>
      <c r="AV107" s="84"/>
      <c r="AW107" s="84"/>
      <c r="AX107" s="84"/>
      <c r="AY107" s="93"/>
      <c r="AZ107" s="230" t="s">
        <v>29</v>
      </c>
      <c r="BA107" s="19">
        <f>SUM(BA103:BA106)</f>
        <v>9539</v>
      </c>
      <c r="BB107" s="19">
        <f>SUM(BB103:BB106)</f>
        <v>6276</v>
      </c>
      <c r="BC107" s="19">
        <f>SUM(BC103:BC106)</f>
        <v>667</v>
      </c>
      <c r="BD107" s="19">
        <f>SUM(BD103:BD106)</f>
        <v>60</v>
      </c>
      <c r="BE107" s="44">
        <f>SUM(BE103:BE106)</f>
        <v>16542</v>
      </c>
      <c r="BF107" s="92"/>
      <c r="BG107" s="18" t="str">
        <f t="shared" si="64"/>
        <v xml:space="preserve">     Total</v>
      </c>
      <c r="BH107" s="19">
        <f>SUM(BH104:BH106)</f>
        <v>8967</v>
      </c>
      <c r="BI107" s="19">
        <f>SUM(BI104:BI106)</f>
        <v>5740</v>
      </c>
      <c r="BJ107" s="19">
        <f>SUM(BJ104:BJ106)</f>
        <v>597</v>
      </c>
      <c r="BK107" s="19">
        <f>SUM(BK104:BK106)</f>
        <v>60</v>
      </c>
      <c r="BL107" s="44">
        <f>SUM(BL104:BL106)</f>
        <v>15364</v>
      </c>
      <c r="BM107" s="86">
        <f t="shared" si="91"/>
        <v>15364</v>
      </c>
      <c r="BN107" s="86">
        <f t="shared" si="92"/>
        <v>0</v>
      </c>
    </row>
    <row r="108" spans="1:67" ht="9" customHeight="1" thickTop="1" x14ac:dyDescent="0.2">
      <c r="A108" s="110"/>
      <c r="B108" s="111"/>
      <c r="C108" s="111"/>
      <c r="D108" s="111"/>
      <c r="E108" s="111"/>
      <c r="F108" s="166">
        <f>SUM(B108:E108)</f>
        <v>0</v>
      </c>
      <c r="G108" s="111"/>
      <c r="H108" s="111"/>
      <c r="I108" s="111"/>
      <c r="J108" s="111"/>
      <c r="K108" s="123">
        <f t="shared" si="88"/>
        <v>0</v>
      </c>
      <c r="L108" s="111"/>
      <c r="M108" s="111"/>
      <c r="N108" s="111"/>
      <c r="O108" s="111"/>
      <c r="P108" s="216"/>
      <c r="Q108" s="149"/>
      <c r="R108" s="149"/>
      <c r="S108" s="149"/>
      <c r="T108" s="149"/>
      <c r="U108" s="123">
        <f t="shared" si="61"/>
        <v>0</v>
      </c>
      <c r="V108" s="111"/>
      <c r="W108" s="111"/>
      <c r="X108" s="111"/>
      <c r="Y108" s="111"/>
      <c r="Z108" s="166">
        <f t="shared" si="41"/>
        <v>0</v>
      </c>
      <c r="AA108" s="149"/>
      <c r="AB108" s="149"/>
      <c r="AC108" s="149"/>
      <c r="AD108" s="149"/>
      <c r="AE108" s="123">
        <f>SUM(AA108:AD108)</f>
        <v>0</v>
      </c>
      <c r="AF108" s="111"/>
      <c r="AG108" s="111"/>
      <c r="AH108" s="111"/>
      <c r="AI108" s="111"/>
      <c r="AJ108" s="112"/>
      <c r="AK108" s="113"/>
      <c r="AL108" s="14">
        <f t="shared" si="89"/>
        <v>0</v>
      </c>
      <c r="AM108" s="14">
        <f t="shared" si="84"/>
        <v>0</v>
      </c>
      <c r="AN108" s="14">
        <f t="shared" si="84"/>
        <v>0</v>
      </c>
      <c r="AO108" s="14">
        <f t="shared" si="84"/>
        <v>0</v>
      </c>
      <c r="AP108" s="14">
        <f t="shared" si="84"/>
        <v>0</v>
      </c>
      <c r="AQ108" s="84">
        <f t="shared" si="90"/>
        <v>0</v>
      </c>
      <c r="AR108" s="83"/>
      <c r="AS108" s="84"/>
      <c r="AT108" s="84"/>
      <c r="AU108" s="84"/>
      <c r="AV108" s="84"/>
      <c r="AW108" s="84"/>
      <c r="AX108" s="84"/>
      <c r="AY108" s="84"/>
      <c r="AZ108" s="231"/>
      <c r="BA108" s="153"/>
      <c r="BB108" s="153"/>
      <c r="BC108" s="153"/>
      <c r="BD108" s="154"/>
      <c r="BE108" s="155"/>
      <c r="BF108" s="23"/>
      <c r="BG108" s="81">
        <f t="shared" si="64"/>
        <v>0</v>
      </c>
      <c r="BH108" s="73"/>
      <c r="BI108" s="73"/>
      <c r="BJ108" s="73"/>
      <c r="BK108" s="73"/>
      <c r="BL108" s="74"/>
      <c r="BM108" s="86">
        <f t="shared" si="91"/>
        <v>0</v>
      </c>
      <c r="BN108" s="86">
        <f t="shared" si="92"/>
        <v>0</v>
      </c>
    </row>
    <row r="109" spans="1:67" ht="16.5" thickBot="1" x14ac:dyDescent="0.3">
      <c r="A109" s="75" t="s">
        <v>32</v>
      </c>
      <c r="B109" s="26">
        <f>(B107+B98)</f>
        <v>823</v>
      </c>
      <c r="C109" s="26">
        <f>(C107+C98)</f>
        <v>639</v>
      </c>
      <c r="D109" s="26">
        <f>(D107+D98)</f>
        <v>422</v>
      </c>
      <c r="E109" s="219">
        <f>(E107+E98)</f>
        <v>87</v>
      </c>
      <c r="F109" s="218">
        <f>SUM(B109:E109)</f>
        <v>1971</v>
      </c>
      <c r="G109" s="26">
        <f>(G107+G98)</f>
        <v>11070</v>
      </c>
      <c r="H109" s="26">
        <f>(H107+H98)</f>
        <v>15266</v>
      </c>
      <c r="I109" s="26">
        <f>(I107+I98)</f>
        <v>8068</v>
      </c>
      <c r="J109" s="26">
        <f>(J107+J98)</f>
        <v>1780</v>
      </c>
      <c r="K109" s="185">
        <f>SUM(G109:J109)</f>
        <v>36184</v>
      </c>
      <c r="L109" s="26">
        <f>(L107+L98)</f>
        <v>10247</v>
      </c>
      <c r="M109" s="26">
        <f>(M107+M98)</f>
        <v>14627</v>
      </c>
      <c r="N109" s="26">
        <f>(N107+N98)</f>
        <v>7646</v>
      </c>
      <c r="O109" s="26">
        <f>(O107+O98)</f>
        <v>1693</v>
      </c>
      <c r="P109" s="26">
        <f>(P107+P98)</f>
        <v>34213</v>
      </c>
      <c r="Q109" s="150">
        <f>(Q107+Q98+Q100)</f>
        <v>127969</v>
      </c>
      <c r="R109" s="150">
        <f>(R107+R98+R100)</f>
        <v>131815</v>
      </c>
      <c r="S109" s="150">
        <f>(S107+S98+S100)</f>
        <v>29454</v>
      </c>
      <c r="T109" s="150">
        <f>(T107+T98+T100)</f>
        <v>5020</v>
      </c>
      <c r="U109" s="186">
        <f>(U107+U98+U100)</f>
        <v>294258</v>
      </c>
      <c r="V109" s="26">
        <f>(V107+V98)+V100</f>
        <v>949</v>
      </c>
      <c r="W109" s="26">
        <f>(W107+W98)+W100</f>
        <v>698</v>
      </c>
      <c r="X109" s="26">
        <f>(X107+X98)+X100</f>
        <v>484</v>
      </c>
      <c r="Y109" s="26">
        <f>(Y107+Y98)+Y100</f>
        <v>38</v>
      </c>
      <c r="Z109" s="165">
        <f>SUM(V109:Y109)</f>
        <v>2169</v>
      </c>
      <c r="AA109" s="150">
        <f>(AA107+AA98)</f>
        <v>101377</v>
      </c>
      <c r="AB109" s="150">
        <f>(AB107+AB98)</f>
        <v>138482</v>
      </c>
      <c r="AC109" s="150">
        <f>(AC107+AC98)+AC100</f>
        <v>29396</v>
      </c>
      <c r="AD109" s="150">
        <f>(AD107+AD98)</f>
        <v>5533</v>
      </c>
      <c r="AE109" s="186">
        <f>SUM(AA109:AD109)</f>
        <v>274788</v>
      </c>
      <c r="AF109" s="26">
        <f>(AF107+AF98)</f>
        <v>100428</v>
      </c>
      <c r="AG109" s="26">
        <f>(AG107+AG98)</f>
        <v>137784</v>
      </c>
      <c r="AH109" s="26">
        <f>(AH107+AH98)</f>
        <v>28880</v>
      </c>
      <c r="AI109" s="26">
        <f>(AI107+AI98)</f>
        <v>5495</v>
      </c>
      <c r="AJ109" s="103">
        <f>(AJ107+AJ98)</f>
        <v>272587</v>
      </c>
      <c r="AK109" s="114"/>
      <c r="AL109" s="14">
        <f t="shared" si="89"/>
        <v>240416</v>
      </c>
      <c r="AM109" s="14">
        <f t="shared" si="84"/>
        <v>285563</v>
      </c>
      <c r="AN109" s="14">
        <f t="shared" si="84"/>
        <v>66918</v>
      </c>
      <c r="AO109" s="14">
        <f t="shared" si="84"/>
        <v>12333</v>
      </c>
      <c r="AP109" s="14">
        <f t="shared" si="84"/>
        <v>605230</v>
      </c>
      <c r="AQ109" s="3">
        <f t="shared" si="90"/>
        <v>605230</v>
      </c>
      <c r="AR109" s="2"/>
      <c r="AS109" s="2"/>
      <c r="AT109" s="2"/>
      <c r="AU109" s="2"/>
      <c r="AV109" s="2"/>
      <c r="AW109" s="2"/>
      <c r="AX109" s="2"/>
      <c r="AY109" s="2"/>
      <c r="AZ109" s="82" t="s">
        <v>32</v>
      </c>
      <c r="BA109" s="21">
        <f>(BA107+BA98)</f>
        <v>240416</v>
      </c>
      <c r="BB109" s="21">
        <f>(BB107+BB98)</f>
        <v>285563</v>
      </c>
      <c r="BC109" s="21">
        <f>(BC107+BC98)+BC100</f>
        <v>66918</v>
      </c>
      <c r="BD109" s="21">
        <f>(BD107+BD98)</f>
        <v>12333</v>
      </c>
      <c r="BE109" s="187">
        <f>(BE107+BE98)+BE100</f>
        <v>605230</v>
      </c>
      <c r="BF109" s="23"/>
      <c r="BG109" s="82" t="str">
        <f t="shared" si="64"/>
        <v>OVERALL TOTAL</v>
      </c>
      <c r="BH109" s="21">
        <f>(BH107+BH98)</f>
        <v>229346</v>
      </c>
      <c r="BI109" s="21">
        <f>(BI107+BI98)</f>
        <v>270297</v>
      </c>
      <c r="BJ109" s="21">
        <f>(BJ107+BJ98)</f>
        <v>58794</v>
      </c>
      <c r="BK109" s="21">
        <f>(BK107+BK98)</f>
        <v>10553</v>
      </c>
      <c r="BL109" s="45">
        <f>(BL107+BL98)</f>
        <v>568990</v>
      </c>
      <c r="BM109" s="86">
        <f>SUM(BH109:BI109,BJ109:BK109)</f>
        <v>568990</v>
      </c>
      <c r="BN109" s="86">
        <f t="shared" si="92"/>
        <v>0</v>
      </c>
    </row>
    <row r="110" spans="1:67" hidden="1" thickTop="1" x14ac:dyDescent="0.2">
      <c r="A110" s="23"/>
      <c r="B110" s="23"/>
      <c r="C110" s="23"/>
      <c r="D110" s="23"/>
      <c r="E110" s="23"/>
      <c r="F110" s="181"/>
      <c r="G110" s="23"/>
      <c r="H110" s="23"/>
      <c r="I110" s="23"/>
      <c r="J110" s="23"/>
      <c r="K110" s="182"/>
      <c r="L110" s="23"/>
      <c r="M110" s="23"/>
      <c r="N110" s="23"/>
      <c r="O110" s="23"/>
      <c r="P110" s="189"/>
      <c r="Q110" s="23"/>
      <c r="R110" s="23"/>
      <c r="S110" s="23"/>
      <c r="T110" s="23"/>
      <c r="U110" s="55"/>
      <c r="V110" s="23"/>
      <c r="W110" s="23"/>
      <c r="X110" s="23"/>
      <c r="Y110" s="23"/>
      <c r="Z110" s="182"/>
      <c r="AA110" s="147"/>
      <c r="AB110" s="147"/>
      <c r="AC110" s="147"/>
      <c r="AD110" s="147"/>
      <c r="AE110" s="55"/>
      <c r="AF110" s="23"/>
      <c r="AG110" s="23"/>
      <c r="AH110" s="23"/>
      <c r="AI110" s="23"/>
      <c r="AJ110" s="23"/>
      <c r="AK110" s="87"/>
      <c r="AL110" s="87"/>
      <c r="AM110" s="87"/>
      <c r="AN110" s="87"/>
      <c r="AO110" s="87"/>
      <c r="AP110" s="87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3">
        <f>BA48+BA92+BA94+BA95+BA96</f>
        <v>173138</v>
      </c>
      <c r="BB110" s="3">
        <f>BB48+BB92+BB94+BB95+BB96</f>
        <v>98482</v>
      </c>
      <c r="BC110" s="3">
        <f>BC48+BC92+BC94+BC95+BC96</f>
        <v>11434</v>
      </c>
      <c r="BD110" s="3">
        <f>BD48+BD92+BD94+BD95+BD96</f>
        <v>4760</v>
      </c>
      <c r="BE110" s="3">
        <f>BE48+BE92+BE94+BE95+BE96</f>
        <v>287814</v>
      </c>
      <c r="BF110" s="2"/>
      <c r="BG110" s="2"/>
      <c r="BH110" s="2"/>
      <c r="BI110" s="2"/>
      <c r="BJ110" s="2"/>
      <c r="BK110" s="2"/>
      <c r="BL110" s="2"/>
    </row>
    <row r="111" spans="1:67" hidden="1" x14ac:dyDescent="0.25">
      <c r="AA111" s="147"/>
      <c r="AB111" s="147"/>
      <c r="AC111" s="147"/>
      <c r="AD111" s="147"/>
      <c r="AK111" s="88"/>
      <c r="AL111" s="88"/>
      <c r="AM111" s="88"/>
      <c r="AN111" s="88"/>
      <c r="AO111" s="88"/>
      <c r="AP111" s="88"/>
      <c r="BE111" s="86"/>
    </row>
    <row r="112" spans="1:67" hidden="1" x14ac:dyDescent="0.25">
      <c r="U112" s="66"/>
      <c r="X112" s="1" t="s">
        <v>80</v>
      </c>
      <c r="AA112" s="147"/>
      <c r="AB112" s="147"/>
      <c r="AC112" s="147"/>
      <c r="AD112" s="147"/>
      <c r="AK112" s="88"/>
      <c r="AL112" s="88"/>
      <c r="AM112" s="88"/>
      <c r="AN112" s="88"/>
      <c r="AO112" s="88"/>
      <c r="AP112" s="88"/>
      <c r="BA112" s="86">
        <f>BA109+BB109</f>
        <v>525979</v>
      </c>
      <c r="BC112" s="86">
        <f>BC109+BD109</f>
        <v>79251</v>
      </c>
    </row>
    <row r="113" spans="11:31" s="88" customFormat="1" hidden="1" x14ac:dyDescent="0.25">
      <c r="K113" s="163"/>
      <c r="P113" s="163"/>
      <c r="U113" s="163"/>
      <c r="Z113" s="163"/>
      <c r="AA113" s="151"/>
      <c r="AB113" s="151"/>
      <c r="AC113" s="151"/>
      <c r="AD113" s="151"/>
      <c r="AE113" s="163"/>
    </row>
    <row r="114" spans="11:31" s="88" customFormat="1" ht="16.5" thickTop="1" x14ac:dyDescent="0.25">
      <c r="K114" s="163"/>
      <c r="P114" s="163"/>
      <c r="U114" s="163"/>
      <c r="Z114" s="163"/>
      <c r="AA114" s="151"/>
      <c r="AB114" s="151"/>
      <c r="AC114" s="151"/>
      <c r="AD114" s="151"/>
      <c r="AE114" s="163"/>
    </row>
    <row r="115" spans="11:31" s="88" customFormat="1" x14ac:dyDescent="0.25">
      <c r="K115" s="163"/>
      <c r="P115" s="163"/>
      <c r="U115" s="163"/>
      <c r="Z115" s="163"/>
      <c r="AA115" s="151"/>
      <c r="AB115" s="151"/>
      <c r="AC115" s="151"/>
      <c r="AD115" s="151"/>
      <c r="AE115" s="163"/>
    </row>
    <row r="116" spans="11:31" s="88" customFormat="1" x14ac:dyDescent="0.25">
      <c r="K116" s="163"/>
      <c r="P116" s="163"/>
      <c r="U116" s="163"/>
      <c r="Z116" s="163"/>
      <c r="AA116" s="151"/>
      <c r="AB116" s="151"/>
      <c r="AC116" s="151"/>
      <c r="AD116" s="151"/>
      <c r="AE116" s="163"/>
    </row>
    <row r="117" spans="11:31" s="88" customFormat="1" x14ac:dyDescent="0.25">
      <c r="K117" s="163"/>
      <c r="P117" s="163"/>
      <c r="U117" s="163"/>
      <c r="Z117" s="163"/>
      <c r="AA117" s="151"/>
      <c r="AB117" s="151"/>
      <c r="AC117" s="151"/>
      <c r="AD117" s="151"/>
      <c r="AE117" s="163"/>
    </row>
    <row r="118" spans="11:31" s="88" customFormat="1" x14ac:dyDescent="0.25">
      <c r="K118" s="163"/>
      <c r="P118" s="163"/>
      <c r="U118" s="163"/>
      <c r="Z118" s="163"/>
      <c r="AA118" s="151"/>
      <c r="AB118" s="151"/>
      <c r="AC118" s="151"/>
      <c r="AD118" s="151"/>
      <c r="AE118" s="163"/>
    </row>
    <row r="119" spans="11:31" s="88" customFormat="1" x14ac:dyDescent="0.25">
      <c r="K119" s="163"/>
      <c r="P119" s="163"/>
      <c r="U119" s="163"/>
      <c r="Z119" s="163"/>
      <c r="AA119" s="151"/>
      <c r="AB119" s="151"/>
      <c r="AC119" s="151"/>
      <c r="AD119" s="151"/>
      <c r="AE119" s="163"/>
    </row>
    <row r="120" spans="11:31" s="88" customFormat="1" x14ac:dyDescent="0.25">
      <c r="K120" s="163"/>
      <c r="P120" s="163"/>
      <c r="U120" s="163"/>
      <c r="Z120" s="163"/>
      <c r="AA120" s="151"/>
      <c r="AB120" s="151"/>
      <c r="AC120" s="151"/>
      <c r="AD120" s="151"/>
      <c r="AE120" s="163"/>
    </row>
    <row r="121" spans="11:31" s="88" customFormat="1" x14ac:dyDescent="0.25">
      <c r="K121" s="163"/>
      <c r="P121" s="163"/>
      <c r="U121" s="163"/>
      <c r="Z121" s="163"/>
      <c r="AA121" s="151"/>
      <c r="AB121" s="151"/>
      <c r="AC121" s="151"/>
      <c r="AD121" s="151"/>
      <c r="AE121" s="163"/>
    </row>
    <row r="122" spans="11:31" s="88" customFormat="1" x14ac:dyDescent="0.25">
      <c r="K122" s="163"/>
      <c r="P122" s="163"/>
      <c r="U122" s="163"/>
      <c r="Z122" s="163"/>
      <c r="AA122" s="151"/>
      <c r="AB122" s="151"/>
      <c r="AC122" s="151"/>
      <c r="AD122" s="151"/>
      <c r="AE122" s="163"/>
    </row>
    <row r="123" spans="11:31" s="88" customFormat="1" x14ac:dyDescent="0.25">
      <c r="K123" s="163"/>
      <c r="P123" s="163"/>
      <c r="U123" s="163"/>
      <c r="Z123" s="163"/>
      <c r="AA123" s="151"/>
      <c r="AB123" s="151"/>
      <c r="AC123" s="151"/>
      <c r="AD123" s="151"/>
      <c r="AE123" s="163"/>
    </row>
    <row r="124" spans="11:31" s="88" customFormat="1" x14ac:dyDescent="0.25">
      <c r="K124" s="163"/>
      <c r="P124" s="163"/>
      <c r="U124" s="163"/>
      <c r="Z124" s="163"/>
      <c r="AA124" s="151"/>
      <c r="AB124" s="151"/>
      <c r="AC124" s="151"/>
      <c r="AD124" s="151"/>
      <c r="AE124" s="163"/>
    </row>
    <row r="125" spans="11:31" s="88" customFormat="1" x14ac:dyDescent="0.25">
      <c r="K125" s="163"/>
      <c r="P125" s="163"/>
      <c r="U125" s="163"/>
      <c r="Z125" s="163"/>
      <c r="AA125" s="151"/>
      <c r="AB125" s="151"/>
      <c r="AC125" s="151"/>
      <c r="AD125" s="151"/>
      <c r="AE125" s="163"/>
    </row>
    <row r="126" spans="11:31" s="88" customFormat="1" x14ac:dyDescent="0.25">
      <c r="K126" s="163"/>
      <c r="P126" s="163"/>
      <c r="U126" s="163"/>
      <c r="Z126" s="163"/>
      <c r="AA126" s="151"/>
      <c r="AB126" s="151"/>
      <c r="AC126" s="151"/>
      <c r="AD126" s="151"/>
      <c r="AE126" s="163"/>
    </row>
    <row r="127" spans="11:31" s="88" customFormat="1" x14ac:dyDescent="0.25">
      <c r="K127" s="163"/>
      <c r="P127" s="163"/>
      <c r="U127" s="163"/>
      <c r="Z127" s="163"/>
      <c r="AE127" s="163"/>
    </row>
    <row r="128" spans="11:31" s="88" customFormat="1" x14ac:dyDescent="0.25">
      <c r="K128" s="163"/>
      <c r="P128" s="163"/>
      <c r="U128" s="163"/>
      <c r="Z128" s="163"/>
      <c r="AE128" s="163"/>
    </row>
    <row r="129" spans="11:31" s="88" customFormat="1" x14ac:dyDescent="0.25">
      <c r="K129" s="163"/>
      <c r="P129" s="163"/>
      <c r="U129" s="163"/>
      <c r="Z129" s="163"/>
      <c r="AE129" s="163"/>
    </row>
    <row r="130" spans="11:31" s="88" customFormat="1" x14ac:dyDescent="0.25">
      <c r="K130" s="163"/>
      <c r="P130" s="163"/>
      <c r="U130" s="163"/>
      <c r="Z130" s="163"/>
      <c r="AE130" s="163"/>
    </row>
    <row r="131" spans="11:31" s="88" customFormat="1" x14ac:dyDescent="0.25">
      <c r="K131" s="163"/>
      <c r="P131" s="163"/>
      <c r="U131" s="163"/>
      <c r="Z131" s="163"/>
      <c r="AE131" s="163"/>
    </row>
    <row r="132" spans="11:31" s="88" customFormat="1" x14ac:dyDescent="0.25">
      <c r="K132" s="163"/>
      <c r="P132" s="163"/>
      <c r="U132" s="163"/>
      <c r="Z132" s="163"/>
      <c r="AE132" s="163"/>
    </row>
    <row r="133" spans="11:31" s="88" customFormat="1" x14ac:dyDescent="0.25">
      <c r="K133" s="163"/>
      <c r="P133" s="163"/>
      <c r="U133" s="163"/>
      <c r="Z133" s="163"/>
      <c r="AE133" s="163"/>
    </row>
    <row r="134" spans="11:31" s="88" customFormat="1" x14ac:dyDescent="0.25">
      <c r="K134" s="163"/>
      <c r="P134" s="163"/>
      <c r="U134" s="163"/>
      <c r="Z134" s="163"/>
      <c r="AE134" s="163"/>
    </row>
    <row r="135" spans="11:31" s="88" customFormat="1" x14ac:dyDescent="0.25">
      <c r="K135" s="163"/>
      <c r="P135" s="163"/>
      <c r="U135" s="163"/>
      <c r="Z135" s="163"/>
      <c r="AE135" s="163"/>
    </row>
    <row r="136" spans="11:31" s="88" customFormat="1" x14ac:dyDescent="0.25">
      <c r="K136" s="163"/>
      <c r="P136" s="163"/>
      <c r="U136" s="163"/>
      <c r="Z136" s="163"/>
      <c r="AE136" s="163"/>
    </row>
    <row r="137" spans="11:31" s="88" customFormat="1" x14ac:dyDescent="0.25">
      <c r="K137" s="163"/>
      <c r="P137" s="163"/>
      <c r="U137" s="163"/>
      <c r="Z137" s="163"/>
      <c r="AE137" s="163"/>
    </row>
    <row r="138" spans="11:31" s="88" customFormat="1" x14ac:dyDescent="0.25">
      <c r="K138" s="163"/>
      <c r="P138" s="163"/>
      <c r="U138" s="163"/>
      <c r="Z138" s="163"/>
      <c r="AE138" s="163"/>
    </row>
    <row r="139" spans="11:31" s="88" customFormat="1" x14ac:dyDescent="0.25">
      <c r="K139" s="163"/>
      <c r="P139" s="163"/>
      <c r="U139" s="163"/>
      <c r="Z139" s="163"/>
      <c r="AE139" s="163"/>
    </row>
    <row r="140" spans="11:31" s="88" customFormat="1" x14ac:dyDescent="0.25">
      <c r="K140" s="163"/>
      <c r="P140" s="163"/>
      <c r="U140" s="163"/>
      <c r="Z140" s="163"/>
      <c r="AE140" s="163"/>
    </row>
    <row r="141" spans="11:31" s="88" customFormat="1" x14ac:dyDescent="0.25">
      <c r="K141" s="163"/>
      <c r="P141" s="163"/>
      <c r="U141" s="163"/>
      <c r="Z141" s="163"/>
      <c r="AE141" s="163"/>
    </row>
    <row r="142" spans="11:31" s="88" customFormat="1" x14ac:dyDescent="0.25">
      <c r="K142" s="163"/>
      <c r="P142" s="163"/>
      <c r="U142" s="163"/>
      <c r="Z142" s="163"/>
      <c r="AE142" s="163"/>
    </row>
    <row r="143" spans="11:31" s="88" customFormat="1" x14ac:dyDescent="0.25">
      <c r="K143" s="163"/>
      <c r="P143" s="163"/>
      <c r="U143" s="163"/>
      <c r="Z143" s="163"/>
      <c r="AE143" s="163"/>
    </row>
    <row r="144" spans="11:31" s="88" customFormat="1" x14ac:dyDescent="0.25">
      <c r="K144" s="163"/>
      <c r="P144" s="163"/>
      <c r="U144" s="163"/>
      <c r="Z144" s="163"/>
      <c r="AE144" s="163"/>
    </row>
    <row r="145" spans="11:31" s="88" customFormat="1" x14ac:dyDescent="0.25">
      <c r="K145" s="163"/>
      <c r="P145" s="163"/>
      <c r="U145" s="163"/>
      <c r="Z145" s="163"/>
      <c r="AE145" s="163"/>
    </row>
    <row r="146" spans="11:31" s="88" customFormat="1" x14ac:dyDescent="0.25">
      <c r="K146" s="163"/>
      <c r="P146" s="163"/>
      <c r="U146" s="163"/>
      <c r="Z146" s="163"/>
      <c r="AE146" s="163"/>
    </row>
    <row r="147" spans="11:31" s="88" customFormat="1" x14ac:dyDescent="0.25">
      <c r="K147" s="163"/>
      <c r="P147" s="163"/>
      <c r="U147" s="163"/>
      <c r="Z147" s="163"/>
      <c r="AE147" s="163"/>
    </row>
    <row r="148" spans="11:31" s="88" customFormat="1" x14ac:dyDescent="0.25">
      <c r="K148" s="163"/>
      <c r="P148" s="163"/>
      <c r="U148" s="163"/>
      <c r="Z148" s="163"/>
      <c r="AE148" s="163"/>
    </row>
    <row r="149" spans="11:31" s="88" customFormat="1" x14ac:dyDescent="0.25">
      <c r="K149" s="163"/>
      <c r="P149" s="163"/>
      <c r="U149" s="163"/>
      <c r="Z149" s="163"/>
      <c r="AE149" s="163"/>
    </row>
    <row r="150" spans="11:31" s="88" customFormat="1" x14ac:dyDescent="0.25">
      <c r="K150" s="163"/>
      <c r="P150" s="163"/>
      <c r="U150" s="163"/>
      <c r="Z150" s="163"/>
      <c r="AE150" s="163"/>
    </row>
    <row r="151" spans="11:31" s="88" customFormat="1" x14ac:dyDescent="0.25">
      <c r="K151" s="163"/>
      <c r="P151" s="163"/>
      <c r="U151" s="163"/>
      <c r="Z151" s="163"/>
      <c r="AE151" s="163"/>
    </row>
    <row r="152" spans="11:31" s="88" customFormat="1" x14ac:dyDescent="0.25">
      <c r="K152" s="163"/>
      <c r="P152" s="163"/>
      <c r="U152" s="163"/>
      <c r="Z152" s="163"/>
      <c r="AE152" s="163"/>
    </row>
    <row r="153" spans="11:31" s="88" customFormat="1" x14ac:dyDescent="0.25">
      <c r="K153" s="163"/>
      <c r="P153" s="163"/>
      <c r="U153" s="163"/>
      <c r="Z153" s="163"/>
      <c r="AE153" s="163"/>
    </row>
    <row r="154" spans="11:31" s="88" customFormat="1" x14ac:dyDescent="0.25">
      <c r="K154" s="163"/>
      <c r="P154" s="163"/>
      <c r="U154" s="163"/>
      <c r="Z154" s="163"/>
      <c r="AE154" s="163"/>
    </row>
    <row r="155" spans="11:31" s="88" customFormat="1" x14ac:dyDescent="0.25">
      <c r="K155" s="163"/>
      <c r="P155" s="163"/>
      <c r="U155" s="163"/>
      <c r="Z155" s="163"/>
      <c r="AE155" s="163"/>
    </row>
    <row r="156" spans="11:31" s="88" customFormat="1" x14ac:dyDescent="0.25">
      <c r="K156" s="163"/>
      <c r="P156" s="163"/>
      <c r="U156" s="163"/>
      <c r="Z156" s="163"/>
      <c r="AE156" s="163"/>
    </row>
    <row r="157" spans="11:31" s="88" customFormat="1" x14ac:dyDescent="0.25">
      <c r="K157" s="163"/>
      <c r="P157" s="163"/>
      <c r="U157" s="163"/>
      <c r="Z157" s="163"/>
      <c r="AE157" s="163"/>
    </row>
    <row r="158" spans="11:31" s="88" customFormat="1" x14ac:dyDescent="0.25">
      <c r="K158" s="163"/>
      <c r="P158" s="163"/>
      <c r="U158" s="163"/>
      <c r="Z158" s="163"/>
      <c r="AE158" s="163"/>
    </row>
    <row r="159" spans="11:31" s="88" customFormat="1" x14ac:dyDescent="0.25">
      <c r="K159" s="163"/>
      <c r="P159" s="163"/>
      <c r="U159" s="163"/>
      <c r="Z159" s="163"/>
      <c r="AE159" s="163"/>
    </row>
    <row r="160" spans="11:31" s="88" customFormat="1" x14ac:dyDescent="0.25">
      <c r="K160" s="163"/>
      <c r="P160" s="163"/>
      <c r="U160" s="163"/>
      <c r="Z160" s="163"/>
      <c r="AE160" s="163"/>
    </row>
    <row r="161" spans="11:31" s="88" customFormat="1" x14ac:dyDescent="0.25">
      <c r="K161" s="163"/>
      <c r="P161" s="163"/>
      <c r="U161" s="163"/>
      <c r="Z161" s="163"/>
      <c r="AE161" s="163"/>
    </row>
    <row r="162" spans="11:31" s="88" customFormat="1" x14ac:dyDescent="0.25">
      <c r="K162" s="163"/>
      <c r="P162" s="163"/>
      <c r="U162" s="163"/>
      <c r="Z162" s="163"/>
      <c r="AE162" s="163"/>
    </row>
    <row r="163" spans="11:31" s="88" customFormat="1" x14ac:dyDescent="0.25">
      <c r="K163" s="163"/>
      <c r="P163" s="163"/>
      <c r="U163" s="163"/>
      <c r="Z163" s="163"/>
      <c r="AE163" s="163"/>
    </row>
    <row r="164" spans="11:31" s="88" customFormat="1" x14ac:dyDescent="0.25">
      <c r="K164" s="163"/>
      <c r="P164" s="163"/>
      <c r="U164" s="163"/>
      <c r="Z164" s="163"/>
      <c r="AE164" s="163"/>
    </row>
    <row r="165" spans="11:31" s="88" customFormat="1" x14ac:dyDescent="0.25">
      <c r="K165" s="163"/>
      <c r="P165" s="163"/>
      <c r="U165" s="163"/>
      <c r="Z165" s="163"/>
      <c r="AE165" s="163"/>
    </row>
    <row r="166" spans="11:31" s="88" customFormat="1" x14ac:dyDescent="0.25">
      <c r="K166" s="163"/>
      <c r="P166" s="163"/>
      <c r="U166" s="163"/>
      <c r="Z166" s="163"/>
      <c r="AE166" s="163"/>
    </row>
    <row r="167" spans="11:31" s="88" customFormat="1" x14ac:dyDescent="0.25">
      <c r="K167" s="163"/>
      <c r="P167" s="163"/>
      <c r="U167" s="163"/>
      <c r="Z167" s="163"/>
      <c r="AE167" s="163"/>
    </row>
    <row r="168" spans="11:31" s="88" customFormat="1" x14ac:dyDescent="0.25">
      <c r="K168" s="163"/>
      <c r="P168" s="163"/>
      <c r="U168" s="163"/>
      <c r="Z168" s="163"/>
      <c r="AE168" s="163"/>
    </row>
    <row r="169" spans="11:31" s="88" customFormat="1" x14ac:dyDescent="0.25">
      <c r="K169" s="163"/>
      <c r="P169" s="163"/>
      <c r="U169" s="163"/>
      <c r="Z169" s="163"/>
      <c r="AE169" s="163"/>
    </row>
    <row r="170" spans="11:31" s="88" customFormat="1" x14ac:dyDescent="0.25">
      <c r="K170" s="163"/>
      <c r="P170" s="163"/>
      <c r="U170" s="163"/>
      <c r="Z170" s="163"/>
      <c r="AE170" s="163"/>
    </row>
    <row r="171" spans="11:31" s="88" customFormat="1" x14ac:dyDescent="0.25">
      <c r="K171" s="163"/>
      <c r="P171" s="163"/>
      <c r="U171" s="163"/>
      <c r="Z171" s="163"/>
      <c r="AE171" s="163"/>
    </row>
    <row r="172" spans="11:31" s="88" customFormat="1" x14ac:dyDescent="0.25">
      <c r="K172" s="163"/>
      <c r="P172" s="163"/>
      <c r="U172" s="163"/>
      <c r="Z172" s="163"/>
      <c r="AE172" s="163"/>
    </row>
    <row r="173" spans="11:31" s="88" customFormat="1" x14ac:dyDescent="0.25">
      <c r="K173" s="163"/>
      <c r="P173" s="163"/>
      <c r="U173" s="163"/>
      <c r="Z173" s="163"/>
      <c r="AE173" s="163"/>
    </row>
    <row r="174" spans="11:31" s="88" customFormat="1" x14ac:dyDescent="0.25">
      <c r="K174" s="163"/>
      <c r="P174" s="163"/>
      <c r="U174" s="163"/>
      <c r="Z174" s="163"/>
      <c r="AE174" s="163"/>
    </row>
    <row r="175" spans="11:31" s="88" customFormat="1" x14ac:dyDescent="0.25">
      <c r="K175" s="163"/>
      <c r="P175" s="163"/>
      <c r="U175" s="163"/>
      <c r="Z175" s="163"/>
      <c r="AE175" s="163"/>
    </row>
    <row r="176" spans="11:31" s="88" customFormat="1" x14ac:dyDescent="0.25">
      <c r="K176" s="163"/>
      <c r="P176" s="163"/>
      <c r="U176" s="163"/>
      <c r="Z176" s="163"/>
      <c r="AE176" s="163"/>
    </row>
    <row r="177" spans="11:31" s="88" customFormat="1" x14ac:dyDescent="0.25">
      <c r="K177" s="163"/>
      <c r="P177" s="163"/>
      <c r="U177" s="163"/>
      <c r="Z177" s="163"/>
      <c r="AE177" s="163"/>
    </row>
    <row r="178" spans="11:31" s="88" customFormat="1" x14ac:dyDescent="0.25">
      <c r="K178" s="163"/>
      <c r="P178" s="163"/>
      <c r="U178" s="163"/>
      <c r="Z178" s="163"/>
      <c r="AE178" s="163"/>
    </row>
    <row r="179" spans="11:31" s="88" customFormat="1" x14ac:dyDescent="0.25">
      <c r="K179" s="163"/>
      <c r="P179" s="163"/>
      <c r="U179" s="163"/>
      <c r="Z179" s="163"/>
      <c r="AE179" s="163"/>
    </row>
    <row r="180" spans="11:31" s="88" customFormat="1" x14ac:dyDescent="0.25">
      <c r="K180" s="163"/>
      <c r="P180" s="163"/>
      <c r="U180" s="163"/>
      <c r="Z180" s="163"/>
      <c r="AE180" s="163"/>
    </row>
    <row r="181" spans="11:31" s="88" customFormat="1" x14ac:dyDescent="0.25">
      <c r="K181" s="163"/>
      <c r="P181" s="163"/>
      <c r="U181" s="163"/>
      <c r="Z181" s="163"/>
      <c r="AE181" s="163"/>
    </row>
    <row r="182" spans="11:31" s="88" customFormat="1" x14ac:dyDescent="0.25">
      <c r="K182" s="163"/>
      <c r="P182" s="163"/>
      <c r="U182" s="163"/>
      <c r="Z182" s="163"/>
      <c r="AE182" s="163"/>
    </row>
    <row r="183" spans="11:31" s="88" customFormat="1" x14ac:dyDescent="0.25">
      <c r="K183" s="163"/>
      <c r="P183" s="163"/>
      <c r="U183" s="163"/>
      <c r="Z183" s="163"/>
      <c r="AE183" s="163"/>
    </row>
    <row r="184" spans="11:31" s="88" customFormat="1" x14ac:dyDescent="0.25">
      <c r="K184" s="163"/>
      <c r="P184" s="163"/>
      <c r="U184" s="163"/>
      <c r="Z184" s="163"/>
      <c r="AE184" s="163"/>
    </row>
    <row r="185" spans="11:31" s="88" customFormat="1" x14ac:dyDescent="0.25">
      <c r="K185" s="163"/>
      <c r="P185" s="163"/>
      <c r="U185" s="163"/>
      <c r="Z185" s="163"/>
      <c r="AE185" s="163"/>
    </row>
    <row r="186" spans="11:31" s="88" customFormat="1" x14ac:dyDescent="0.25">
      <c r="K186" s="163"/>
      <c r="P186" s="163"/>
      <c r="U186" s="163"/>
      <c r="Z186" s="163"/>
      <c r="AE186" s="163"/>
    </row>
    <row r="187" spans="11:31" s="88" customFormat="1" x14ac:dyDescent="0.25">
      <c r="K187" s="163"/>
      <c r="P187" s="163"/>
      <c r="U187" s="163"/>
      <c r="Z187" s="163"/>
      <c r="AE187" s="163"/>
    </row>
    <row r="188" spans="11:31" s="88" customFormat="1" x14ac:dyDescent="0.25">
      <c r="K188" s="163"/>
      <c r="P188" s="163"/>
      <c r="U188" s="163"/>
      <c r="Z188" s="163"/>
      <c r="AE188" s="163"/>
    </row>
    <row r="189" spans="11:31" s="88" customFormat="1" x14ac:dyDescent="0.25">
      <c r="K189" s="163"/>
      <c r="P189" s="163"/>
      <c r="U189" s="163"/>
      <c r="Z189" s="163"/>
      <c r="AE189" s="163"/>
    </row>
    <row r="190" spans="11:31" s="88" customFormat="1" x14ac:dyDescent="0.25">
      <c r="K190" s="163"/>
      <c r="P190" s="163"/>
      <c r="U190" s="163"/>
      <c r="Z190" s="163"/>
      <c r="AE190" s="163"/>
    </row>
    <row r="191" spans="11:31" s="88" customFormat="1" x14ac:dyDescent="0.25">
      <c r="K191" s="163"/>
      <c r="P191" s="163"/>
      <c r="U191" s="163"/>
      <c r="Z191" s="163"/>
      <c r="AE191" s="163"/>
    </row>
    <row r="192" spans="11:31" s="88" customFormat="1" x14ac:dyDescent="0.25">
      <c r="K192" s="163"/>
      <c r="P192" s="163"/>
      <c r="U192" s="163"/>
      <c r="Z192" s="163"/>
      <c r="AE192" s="163"/>
    </row>
    <row r="193" spans="11:31" s="88" customFormat="1" x14ac:dyDescent="0.25">
      <c r="K193" s="163"/>
      <c r="P193" s="163"/>
      <c r="U193" s="163"/>
      <c r="Z193" s="163"/>
      <c r="AE193" s="163"/>
    </row>
    <row r="194" spans="11:31" s="88" customFormat="1" x14ac:dyDescent="0.25">
      <c r="K194" s="163"/>
      <c r="P194" s="163"/>
      <c r="U194" s="163"/>
      <c r="Z194" s="163"/>
      <c r="AE194" s="163"/>
    </row>
    <row r="195" spans="11:31" s="88" customFormat="1" x14ac:dyDescent="0.25">
      <c r="K195" s="163"/>
      <c r="P195" s="163"/>
      <c r="U195" s="163"/>
      <c r="Z195" s="163"/>
      <c r="AE195" s="163"/>
    </row>
    <row r="196" spans="11:31" s="88" customFormat="1" x14ac:dyDescent="0.25">
      <c r="K196" s="163"/>
      <c r="P196" s="163"/>
      <c r="U196" s="163"/>
      <c r="Z196" s="163"/>
      <c r="AE196" s="163"/>
    </row>
    <row r="197" spans="11:31" s="88" customFormat="1" x14ac:dyDescent="0.25">
      <c r="K197" s="163"/>
      <c r="P197" s="163"/>
      <c r="U197" s="163"/>
      <c r="Z197" s="163"/>
      <c r="AE197" s="163"/>
    </row>
    <row r="198" spans="11:31" s="88" customFormat="1" x14ac:dyDescent="0.25">
      <c r="K198" s="163"/>
      <c r="P198" s="163"/>
      <c r="U198" s="163"/>
      <c r="Z198" s="163"/>
      <c r="AE198" s="163"/>
    </row>
    <row r="199" spans="11:31" s="88" customFormat="1" x14ac:dyDescent="0.25">
      <c r="K199" s="163"/>
      <c r="P199" s="163"/>
      <c r="U199" s="163"/>
      <c r="Z199" s="163"/>
      <c r="AE199" s="163"/>
    </row>
    <row r="200" spans="11:31" s="88" customFormat="1" x14ac:dyDescent="0.25">
      <c r="K200" s="163"/>
      <c r="P200" s="163"/>
      <c r="U200" s="163"/>
      <c r="Z200" s="163"/>
      <c r="AE200" s="163"/>
    </row>
    <row r="201" spans="11:31" s="88" customFormat="1" x14ac:dyDescent="0.25">
      <c r="K201" s="163"/>
      <c r="P201" s="163"/>
      <c r="U201" s="163"/>
      <c r="Z201" s="163"/>
      <c r="AE201" s="163"/>
    </row>
    <row r="202" spans="11:31" s="88" customFormat="1" x14ac:dyDescent="0.25">
      <c r="K202" s="163"/>
      <c r="P202" s="163"/>
      <c r="U202" s="163"/>
      <c r="Z202" s="163"/>
      <c r="AE202" s="163"/>
    </row>
    <row r="203" spans="11:31" s="88" customFormat="1" x14ac:dyDescent="0.25">
      <c r="K203" s="163"/>
      <c r="P203" s="163"/>
      <c r="U203" s="163"/>
      <c r="Z203" s="163"/>
      <c r="AE203" s="163"/>
    </row>
    <row r="204" spans="11:31" s="88" customFormat="1" x14ac:dyDescent="0.25">
      <c r="K204" s="163"/>
      <c r="P204" s="163"/>
      <c r="U204" s="163"/>
      <c r="Z204" s="163"/>
      <c r="AE204" s="163"/>
    </row>
    <row r="205" spans="11:31" s="88" customFormat="1" x14ac:dyDescent="0.25">
      <c r="K205" s="163"/>
      <c r="P205" s="163"/>
      <c r="U205" s="163"/>
      <c r="Z205" s="163"/>
      <c r="AE205" s="163"/>
    </row>
    <row r="206" spans="11:31" s="88" customFormat="1" x14ac:dyDescent="0.25">
      <c r="K206" s="163"/>
      <c r="P206" s="163"/>
      <c r="U206" s="163"/>
      <c r="Z206" s="163"/>
      <c r="AE206" s="163"/>
    </row>
    <row r="207" spans="11:31" s="88" customFormat="1" x14ac:dyDescent="0.25">
      <c r="K207" s="163"/>
      <c r="P207" s="163"/>
      <c r="U207" s="163"/>
      <c r="Z207" s="163"/>
      <c r="AE207" s="163"/>
    </row>
    <row r="208" spans="11:31" s="88" customFormat="1" x14ac:dyDescent="0.25">
      <c r="K208" s="163"/>
      <c r="P208" s="163"/>
      <c r="U208" s="163"/>
      <c r="Z208" s="163"/>
      <c r="AE208" s="163"/>
    </row>
    <row r="209" spans="11:31" s="88" customFormat="1" x14ac:dyDescent="0.25">
      <c r="K209" s="163"/>
      <c r="P209" s="163"/>
      <c r="U209" s="163"/>
      <c r="Z209" s="163"/>
      <c r="AE209" s="163"/>
    </row>
    <row r="210" spans="11:31" s="88" customFormat="1" x14ac:dyDescent="0.25">
      <c r="K210" s="163"/>
      <c r="P210" s="163"/>
      <c r="U210" s="163"/>
      <c r="Z210" s="163"/>
      <c r="AE210" s="163"/>
    </row>
    <row r="211" spans="11:31" s="88" customFormat="1" x14ac:dyDescent="0.25">
      <c r="K211" s="163"/>
      <c r="P211" s="163"/>
      <c r="U211" s="163"/>
      <c r="Z211" s="163"/>
      <c r="AE211" s="163"/>
    </row>
    <row r="212" spans="11:31" s="88" customFormat="1" x14ac:dyDescent="0.25">
      <c r="K212" s="163"/>
      <c r="P212" s="163"/>
      <c r="U212" s="163"/>
      <c r="Z212" s="163"/>
      <c r="AE212" s="163"/>
    </row>
    <row r="213" spans="11:31" s="88" customFormat="1" x14ac:dyDescent="0.25">
      <c r="K213" s="163"/>
      <c r="P213" s="163"/>
      <c r="U213" s="163"/>
      <c r="Z213" s="163"/>
      <c r="AE213" s="163"/>
    </row>
    <row r="214" spans="11:31" s="88" customFormat="1" x14ac:dyDescent="0.25">
      <c r="K214" s="163"/>
      <c r="P214" s="163"/>
      <c r="U214" s="163"/>
      <c r="Z214" s="163"/>
      <c r="AE214" s="163"/>
    </row>
    <row r="215" spans="11:31" s="88" customFormat="1" x14ac:dyDescent="0.25">
      <c r="K215" s="163"/>
      <c r="P215" s="163"/>
      <c r="U215" s="163"/>
      <c r="Z215" s="163"/>
      <c r="AE215" s="163"/>
    </row>
    <row r="216" spans="11:31" s="88" customFormat="1" x14ac:dyDescent="0.25">
      <c r="K216" s="163"/>
      <c r="P216" s="163"/>
      <c r="U216" s="163"/>
      <c r="Z216" s="163"/>
      <c r="AE216" s="163"/>
    </row>
    <row r="217" spans="11:31" s="88" customFormat="1" x14ac:dyDescent="0.25">
      <c r="K217" s="163"/>
      <c r="P217" s="163"/>
      <c r="U217" s="163"/>
      <c r="Z217" s="163"/>
      <c r="AE217" s="163"/>
    </row>
    <row r="218" spans="11:31" s="88" customFormat="1" x14ac:dyDescent="0.25">
      <c r="K218" s="163"/>
      <c r="P218" s="163"/>
      <c r="U218" s="163"/>
      <c r="Z218" s="163"/>
      <c r="AE218" s="163"/>
    </row>
    <row r="219" spans="11:31" s="88" customFormat="1" x14ac:dyDescent="0.25">
      <c r="K219" s="163"/>
      <c r="P219" s="163"/>
      <c r="U219" s="163"/>
      <c r="Z219" s="163"/>
      <c r="AE219" s="163"/>
    </row>
    <row r="220" spans="11:31" s="88" customFormat="1" x14ac:dyDescent="0.25">
      <c r="K220" s="163"/>
      <c r="P220" s="163"/>
      <c r="U220" s="163"/>
      <c r="Z220" s="163"/>
      <c r="AE220" s="163"/>
    </row>
    <row r="221" spans="11:31" s="88" customFormat="1" x14ac:dyDescent="0.25">
      <c r="K221" s="163"/>
      <c r="P221" s="163"/>
      <c r="U221" s="163"/>
      <c r="Z221" s="163"/>
      <c r="AE221" s="163"/>
    </row>
    <row r="222" spans="11:31" s="88" customFormat="1" x14ac:dyDescent="0.25">
      <c r="K222" s="163"/>
      <c r="P222" s="163"/>
      <c r="U222" s="163"/>
      <c r="Z222" s="163"/>
      <c r="AE222" s="163"/>
    </row>
    <row r="223" spans="11:31" s="88" customFormat="1" x14ac:dyDescent="0.25">
      <c r="K223" s="163"/>
      <c r="P223" s="163"/>
      <c r="U223" s="163"/>
      <c r="Z223" s="163"/>
      <c r="AE223" s="163"/>
    </row>
    <row r="224" spans="11:31" s="88" customFormat="1" x14ac:dyDescent="0.25">
      <c r="K224" s="163"/>
      <c r="P224" s="163"/>
      <c r="U224" s="163"/>
      <c r="Z224" s="163"/>
      <c r="AE224" s="163"/>
    </row>
    <row r="225" spans="11:31" s="88" customFormat="1" x14ac:dyDescent="0.25">
      <c r="K225" s="163"/>
      <c r="P225" s="163"/>
      <c r="U225" s="163"/>
      <c r="Z225" s="163"/>
      <c r="AE225" s="163"/>
    </row>
    <row r="226" spans="11:31" s="88" customFormat="1" x14ac:dyDescent="0.25">
      <c r="K226" s="163"/>
      <c r="P226" s="163"/>
      <c r="U226" s="163"/>
      <c r="Z226" s="163"/>
      <c r="AE226" s="163"/>
    </row>
    <row r="227" spans="11:31" s="88" customFormat="1" x14ac:dyDescent="0.25">
      <c r="K227" s="163"/>
      <c r="P227" s="163"/>
      <c r="U227" s="163"/>
      <c r="Z227" s="163"/>
      <c r="AE227" s="163"/>
    </row>
    <row r="228" spans="11:31" s="88" customFormat="1" x14ac:dyDescent="0.25">
      <c r="K228" s="163"/>
      <c r="P228" s="163"/>
      <c r="U228" s="163"/>
      <c r="Z228" s="163"/>
      <c r="AE228" s="163"/>
    </row>
    <row r="229" spans="11:31" s="88" customFormat="1" x14ac:dyDescent="0.25">
      <c r="K229" s="163"/>
      <c r="P229" s="163"/>
      <c r="U229" s="163"/>
      <c r="Z229" s="163"/>
      <c r="AE229" s="163"/>
    </row>
    <row r="230" spans="11:31" s="88" customFormat="1" x14ac:dyDescent="0.25">
      <c r="K230" s="163"/>
      <c r="P230" s="163"/>
      <c r="U230" s="163"/>
      <c r="Z230" s="163"/>
      <c r="AE230" s="163"/>
    </row>
    <row r="231" spans="11:31" s="88" customFormat="1" x14ac:dyDescent="0.25">
      <c r="K231" s="163"/>
      <c r="P231" s="163"/>
      <c r="U231" s="163"/>
      <c r="Z231" s="163"/>
      <c r="AE231" s="163"/>
    </row>
    <row r="232" spans="11:31" s="88" customFormat="1" x14ac:dyDescent="0.25">
      <c r="K232" s="163"/>
      <c r="P232" s="163"/>
      <c r="U232" s="163"/>
      <c r="Z232" s="163"/>
      <c r="AE232" s="163"/>
    </row>
    <row r="233" spans="11:31" s="88" customFormat="1" x14ac:dyDescent="0.25">
      <c r="K233" s="163"/>
      <c r="P233" s="163"/>
      <c r="U233" s="163"/>
      <c r="Z233" s="163"/>
      <c r="AE233" s="163"/>
    </row>
    <row r="234" spans="11:31" s="88" customFormat="1" x14ac:dyDescent="0.25">
      <c r="K234" s="163"/>
      <c r="P234" s="163"/>
      <c r="U234" s="163"/>
      <c r="Z234" s="163"/>
      <c r="AE234" s="163"/>
    </row>
    <row r="235" spans="11:31" s="88" customFormat="1" x14ac:dyDescent="0.25">
      <c r="K235" s="163"/>
      <c r="P235" s="163"/>
      <c r="U235" s="163"/>
      <c r="Z235" s="163"/>
      <c r="AE235" s="163"/>
    </row>
    <row r="236" spans="11:31" s="88" customFormat="1" x14ac:dyDescent="0.25">
      <c r="K236" s="163"/>
      <c r="P236" s="163"/>
      <c r="U236" s="163"/>
      <c r="Z236" s="163"/>
      <c r="AE236" s="163"/>
    </row>
    <row r="237" spans="11:31" s="88" customFormat="1" x14ac:dyDescent="0.25">
      <c r="K237" s="163"/>
      <c r="P237" s="163"/>
      <c r="U237" s="163"/>
      <c r="Z237" s="163"/>
      <c r="AE237" s="163"/>
    </row>
    <row r="238" spans="11:31" s="88" customFormat="1" x14ac:dyDescent="0.25">
      <c r="K238" s="163"/>
      <c r="P238" s="163"/>
      <c r="U238" s="163"/>
      <c r="Z238" s="163"/>
      <c r="AE238" s="163"/>
    </row>
    <row r="239" spans="11:31" s="88" customFormat="1" x14ac:dyDescent="0.25">
      <c r="K239" s="163"/>
      <c r="P239" s="163"/>
      <c r="U239" s="163"/>
      <c r="Z239" s="163"/>
      <c r="AE239" s="163"/>
    </row>
    <row r="240" spans="11:31" s="88" customFormat="1" x14ac:dyDescent="0.25">
      <c r="K240" s="163"/>
      <c r="P240" s="163"/>
      <c r="U240" s="163"/>
      <c r="Z240" s="163"/>
      <c r="AE240" s="163"/>
    </row>
    <row r="241" spans="11:31" s="88" customFormat="1" x14ac:dyDescent="0.25">
      <c r="K241" s="163"/>
      <c r="P241" s="163"/>
      <c r="U241" s="163"/>
      <c r="Z241" s="163"/>
      <c r="AE241" s="163"/>
    </row>
    <row r="242" spans="11:31" s="88" customFormat="1" x14ac:dyDescent="0.25">
      <c r="K242" s="163"/>
      <c r="P242" s="163"/>
      <c r="U242" s="163"/>
      <c r="Z242" s="163"/>
      <c r="AE242" s="163"/>
    </row>
    <row r="243" spans="11:31" s="88" customFormat="1" x14ac:dyDescent="0.25">
      <c r="K243" s="163"/>
      <c r="P243" s="163"/>
      <c r="U243" s="163"/>
      <c r="Z243" s="163"/>
      <c r="AE243" s="163"/>
    </row>
    <row r="244" spans="11:31" s="88" customFormat="1" x14ac:dyDescent="0.25">
      <c r="K244" s="163"/>
      <c r="P244" s="163"/>
      <c r="U244" s="163"/>
      <c r="Z244" s="163"/>
      <c r="AE244" s="163"/>
    </row>
    <row r="245" spans="11:31" s="88" customFormat="1" x14ac:dyDescent="0.25">
      <c r="K245" s="163"/>
      <c r="P245" s="163"/>
      <c r="U245" s="163"/>
      <c r="Z245" s="163"/>
      <c r="AE245" s="163"/>
    </row>
    <row r="246" spans="11:31" s="88" customFormat="1" x14ac:dyDescent="0.25">
      <c r="K246" s="163"/>
      <c r="P246" s="163"/>
      <c r="U246" s="163"/>
      <c r="Z246" s="163"/>
      <c r="AE246" s="163"/>
    </row>
    <row r="247" spans="11:31" s="88" customFormat="1" x14ac:dyDescent="0.25">
      <c r="K247" s="163"/>
      <c r="P247" s="163"/>
      <c r="U247" s="163"/>
      <c r="Z247" s="163"/>
      <c r="AE247" s="163"/>
    </row>
    <row r="248" spans="11:31" s="88" customFormat="1" x14ac:dyDescent="0.25">
      <c r="K248" s="163"/>
      <c r="P248" s="163"/>
      <c r="U248" s="163"/>
      <c r="Z248" s="163"/>
      <c r="AE248" s="163"/>
    </row>
    <row r="249" spans="11:31" s="88" customFormat="1" x14ac:dyDescent="0.25">
      <c r="K249" s="163"/>
      <c r="P249" s="163"/>
      <c r="U249" s="163"/>
      <c r="Z249" s="163"/>
      <c r="AE249" s="163"/>
    </row>
    <row r="250" spans="11:31" s="88" customFormat="1" x14ac:dyDescent="0.25">
      <c r="K250" s="163"/>
      <c r="P250" s="163"/>
      <c r="U250" s="163"/>
      <c r="Z250" s="163"/>
      <c r="AE250" s="163"/>
    </row>
    <row r="251" spans="11:31" s="88" customFormat="1" x14ac:dyDescent="0.25">
      <c r="K251" s="163"/>
      <c r="P251" s="163"/>
      <c r="U251" s="163"/>
      <c r="Z251" s="163"/>
      <c r="AE251" s="163"/>
    </row>
    <row r="252" spans="11:31" s="88" customFormat="1" x14ac:dyDescent="0.25">
      <c r="K252" s="163"/>
      <c r="P252" s="163"/>
      <c r="U252" s="163"/>
      <c r="Z252" s="163"/>
      <c r="AE252" s="163"/>
    </row>
    <row r="253" spans="11:31" s="88" customFormat="1" x14ac:dyDescent="0.25">
      <c r="K253" s="163"/>
      <c r="P253" s="163"/>
      <c r="U253" s="163"/>
      <c r="Z253" s="163"/>
      <c r="AE253" s="163"/>
    </row>
    <row r="254" spans="11:31" s="88" customFormat="1" x14ac:dyDescent="0.25">
      <c r="K254" s="163"/>
      <c r="P254" s="163"/>
      <c r="U254" s="163"/>
      <c r="Z254" s="163"/>
      <c r="AE254" s="163"/>
    </row>
    <row r="255" spans="11:31" s="88" customFormat="1" x14ac:dyDescent="0.25">
      <c r="K255" s="163"/>
      <c r="P255" s="163"/>
      <c r="U255" s="163"/>
      <c r="Z255" s="163"/>
      <c r="AE255" s="163"/>
    </row>
    <row r="256" spans="11:31" s="88" customFormat="1" x14ac:dyDescent="0.25">
      <c r="K256" s="163"/>
      <c r="P256" s="163"/>
      <c r="U256" s="163"/>
      <c r="Z256" s="163"/>
      <c r="AE256" s="163"/>
    </row>
    <row r="257" spans="11:31" s="88" customFormat="1" x14ac:dyDescent="0.25">
      <c r="K257" s="163"/>
      <c r="P257" s="163"/>
      <c r="U257" s="163"/>
      <c r="Z257" s="163"/>
      <c r="AE257" s="163"/>
    </row>
    <row r="258" spans="11:31" s="88" customFormat="1" x14ac:dyDescent="0.25">
      <c r="K258" s="163"/>
      <c r="P258" s="163"/>
      <c r="U258" s="163"/>
      <c r="Z258" s="163"/>
      <c r="AE258" s="163"/>
    </row>
    <row r="259" spans="11:31" s="88" customFormat="1" x14ac:dyDescent="0.25">
      <c r="K259" s="163"/>
      <c r="P259" s="163"/>
      <c r="U259" s="163"/>
      <c r="Z259" s="163"/>
      <c r="AE259" s="163"/>
    </row>
    <row r="260" spans="11:31" s="88" customFormat="1" x14ac:dyDescent="0.25">
      <c r="K260" s="163"/>
      <c r="P260" s="163"/>
      <c r="U260" s="163"/>
      <c r="Z260" s="163"/>
      <c r="AE260" s="163"/>
    </row>
    <row r="261" spans="11:31" s="88" customFormat="1" x14ac:dyDescent="0.25">
      <c r="K261" s="163"/>
      <c r="P261" s="163"/>
      <c r="U261" s="163"/>
      <c r="Z261" s="163"/>
      <c r="AE261" s="163"/>
    </row>
    <row r="262" spans="11:31" s="88" customFormat="1" x14ac:dyDescent="0.25">
      <c r="K262" s="163"/>
      <c r="P262" s="163"/>
      <c r="U262" s="163"/>
      <c r="Z262" s="163"/>
      <c r="AE262" s="163"/>
    </row>
    <row r="263" spans="11:31" s="88" customFormat="1" x14ac:dyDescent="0.25">
      <c r="K263" s="163"/>
      <c r="P263" s="163"/>
      <c r="U263" s="163"/>
      <c r="Z263" s="163"/>
      <c r="AE263" s="163"/>
    </row>
    <row r="264" spans="11:31" s="88" customFormat="1" x14ac:dyDescent="0.25">
      <c r="K264" s="163"/>
      <c r="P264" s="163"/>
      <c r="U264" s="163"/>
      <c r="Z264" s="163"/>
      <c r="AE264" s="163"/>
    </row>
    <row r="265" spans="11:31" s="88" customFormat="1" x14ac:dyDescent="0.25">
      <c r="K265" s="163"/>
      <c r="P265" s="163"/>
      <c r="U265" s="163"/>
      <c r="Z265" s="163"/>
      <c r="AE265" s="163"/>
    </row>
    <row r="266" spans="11:31" s="88" customFormat="1" x14ac:dyDescent="0.25">
      <c r="K266" s="163"/>
      <c r="P266" s="163"/>
      <c r="U266" s="163"/>
      <c r="Z266" s="163"/>
      <c r="AE266" s="163"/>
    </row>
    <row r="267" spans="11:31" s="88" customFormat="1" x14ac:dyDescent="0.25">
      <c r="K267" s="163"/>
      <c r="P267" s="163"/>
      <c r="U267" s="163"/>
      <c r="Z267" s="163"/>
      <c r="AE267" s="163"/>
    </row>
    <row r="268" spans="11:31" s="88" customFormat="1" x14ac:dyDescent="0.25">
      <c r="K268" s="163"/>
      <c r="P268" s="163"/>
      <c r="U268" s="163"/>
      <c r="Z268" s="163"/>
      <c r="AE268" s="163"/>
    </row>
    <row r="269" spans="11:31" s="88" customFormat="1" x14ac:dyDescent="0.25">
      <c r="K269" s="163"/>
      <c r="P269" s="163"/>
      <c r="U269" s="163"/>
      <c r="Z269" s="163"/>
      <c r="AE269" s="163"/>
    </row>
    <row r="270" spans="11:31" s="88" customFormat="1" x14ac:dyDescent="0.25">
      <c r="K270" s="163"/>
      <c r="P270" s="163"/>
      <c r="U270" s="163"/>
      <c r="Z270" s="163"/>
      <c r="AE270" s="163"/>
    </row>
    <row r="271" spans="11:31" s="88" customFormat="1" x14ac:dyDescent="0.25">
      <c r="K271" s="163"/>
      <c r="P271" s="163"/>
      <c r="U271" s="163"/>
      <c r="Z271" s="163"/>
      <c r="AE271" s="163"/>
    </row>
    <row r="272" spans="11:31" s="88" customFormat="1" x14ac:dyDescent="0.25">
      <c r="K272" s="163"/>
      <c r="P272" s="163"/>
      <c r="U272" s="163"/>
      <c r="Z272" s="163"/>
      <c r="AE272" s="163"/>
    </row>
    <row r="273" spans="11:31" s="88" customFormat="1" x14ac:dyDescent="0.25">
      <c r="K273" s="163"/>
      <c r="P273" s="163"/>
      <c r="U273" s="163"/>
      <c r="Z273" s="163"/>
      <c r="AE273" s="163"/>
    </row>
    <row r="274" spans="11:31" s="88" customFormat="1" x14ac:dyDescent="0.25">
      <c r="K274" s="163"/>
      <c r="P274" s="163"/>
      <c r="U274" s="163"/>
      <c r="Z274" s="163"/>
      <c r="AE274" s="163"/>
    </row>
    <row r="275" spans="11:31" s="88" customFormat="1" x14ac:dyDescent="0.25">
      <c r="K275" s="163"/>
      <c r="P275" s="163"/>
      <c r="U275" s="163"/>
      <c r="Z275" s="163"/>
      <c r="AE275" s="163"/>
    </row>
    <row r="276" spans="11:31" s="88" customFormat="1" x14ac:dyDescent="0.25">
      <c r="K276" s="163"/>
      <c r="P276" s="163"/>
      <c r="U276" s="163"/>
      <c r="Z276" s="163"/>
      <c r="AE276" s="163"/>
    </row>
    <row r="277" spans="11:31" s="88" customFormat="1" x14ac:dyDescent="0.25">
      <c r="K277" s="163"/>
      <c r="P277" s="163"/>
      <c r="U277" s="163"/>
      <c r="Z277" s="163"/>
      <c r="AE277" s="163"/>
    </row>
    <row r="278" spans="11:31" s="88" customFormat="1" x14ac:dyDescent="0.25">
      <c r="K278" s="163"/>
      <c r="P278" s="163"/>
      <c r="U278" s="163"/>
      <c r="Z278" s="163"/>
      <c r="AE278" s="163"/>
    </row>
    <row r="279" spans="11:31" s="88" customFormat="1" x14ac:dyDescent="0.25">
      <c r="K279" s="163"/>
      <c r="P279" s="163"/>
      <c r="U279" s="163"/>
      <c r="Z279" s="163"/>
      <c r="AE279" s="163"/>
    </row>
    <row r="280" spans="11:31" s="88" customFormat="1" x14ac:dyDescent="0.25">
      <c r="K280" s="163"/>
      <c r="P280" s="163"/>
      <c r="U280" s="163"/>
      <c r="Z280" s="163"/>
      <c r="AE280" s="163"/>
    </row>
    <row r="281" spans="11:31" s="88" customFormat="1" x14ac:dyDescent="0.25">
      <c r="K281" s="163"/>
      <c r="P281" s="163"/>
      <c r="U281" s="163"/>
      <c r="Z281" s="163"/>
      <c r="AE281" s="163"/>
    </row>
    <row r="282" spans="11:31" s="88" customFormat="1" x14ac:dyDescent="0.25">
      <c r="K282" s="163"/>
      <c r="P282" s="163"/>
      <c r="U282" s="163"/>
      <c r="Z282" s="163"/>
      <c r="AE282" s="163"/>
    </row>
    <row r="283" spans="11:31" s="88" customFormat="1" x14ac:dyDescent="0.25">
      <c r="K283" s="163"/>
      <c r="P283" s="163"/>
      <c r="U283" s="163"/>
      <c r="Z283" s="163"/>
      <c r="AE283" s="163"/>
    </row>
    <row r="284" spans="11:31" s="88" customFormat="1" x14ac:dyDescent="0.25">
      <c r="K284" s="163"/>
      <c r="P284" s="163"/>
      <c r="U284" s="163"/>
      <c r="Z284" s="163"/>
      <c r="AE284" s="163"/>
    </row>
    <row r="285" spans="11:31" s="88" customFormat="1" x14ac:dyDescent="0.25">
      <c r="K285" s="163"/>
      <c r="P285" s="163"/>
      <c r="U285" s="163"/>
      <c r="Z285" s="163"/>
      <c r="AE285" s="163"/>
    </row>
    <row r="286" spans="11:31" s="88" customFormat="1" x14ac:dyDescent="0.25">
      <c r="K286" s="163"/>
      <c r="P286" s="163"/>
      <c r="U286" s="163"/>
      <c r="Z286" s="163"/>
      <c r="AE286" s="163"/>
    </row>
    <row r="287" spans="11:31" s="88" customFormat="1" x14ac:dyDescent="0.25">
      <c r="K287" s="163"/>
      <c r="P287" s="163"/>
      <c r="U287" s="163"/>
      <c r="Z287" s="163"/>
      <c r="AE287" s="163"/>
    </row>
    <row r="288" spans="11:31" s="88" customFormat="1" x14ac:dyDescent="0.25">
      <c r="K288" s="163"/>
      <c r="P288" s="163"/>
      <c r="U288" s="163"/>
      <c r="Z288" s="163"/>
      <c r="AE288" s="163"/>
    </row>
    <row r="289" spans="11:31" s="88" customFormat="1" x14ac:dyDescent="0.25">
      <c r="K289" s="163"/>
      <c r="P289" s="163"/>
      <c r="U289" s="163"/>
      <c r="Z289" s="163"/>
      <c r="AE289" s="163"/>
    </row>
    <row r="290" spans="11:31" s="88" customFormat="1" x14ac:dyDescent="0.25">
      <c r="K290" s="163"/>
      <c r="P290" s="163"/>
      <c r="U290" s="163"/>
      <c r="Z290" s="163"/>
      <c r="AE290" s="163"/>
    </row>
    <row r="291" spans="11:31" s="88" customFormat="1" x14ac:dyDescent="0.25">
      <c r="K291" s="163"/>
      <c r="P291" s="163"/>
      <c r="U291" s="163"/>
      <c r="Z291" s="163"/>
      <c r="AE291" s="163"/>
    </row>
    <row r="292" spans="11:31" s="88" customFormat="1" x14ac:dyDescent="0.25">
      <c r="K292" s="163"/>
      <c r="P292" s="163"/>
      <c r="U292" s="163"/>
      <c r="Z292" s="163"/>
      <c r="AE292" s="163"/>
    </row>
    <row r="293" spans="11:31" s="88" customFormat="1" x14ac:dyDescent="0.25">
      <c r="K293" s="163"/>
      <c r="P293" s="163"/>
      <c r="U293" s="163"/>
      <c r="Z293" s="163"/>
      <c r="AE293" s="163"/>
    </row>
    <row r="294" spans="11:31" s="88" customFormat="1" x14ac:dyDescent="0.25">
      <c r="K294" s="163"/>
      <c r="P294" s="163"/>
      <c r="U294" s="163"/>
      <c r="Z294" s="163"/>
      <c r="AE294" s="163"/>
    </row>
    <row r="295" spans="11:31" s="88" customFormat="1" x14ac:dyDescent="0.25">
      <c r="K295" s="163"/>
      <c r="P295" s="163"/>
      <c r="U295" s="163"/>
      <c r="Z295" s="163"/>
      <c r="AE295" s="163"/>
    </row>
    <row r="296" spans="11:31" s="88" customFormat="1" x14ac:dyDescent="0.25">
      <c r="K296" s="163"/>
      <c r="P296" s="163"/>
      <c r="U296" s="163"/>
      <c r="Z296" s="163"/>
      <c r="AE296" s="163"/>
    </row>
    <row r="297" spans="11:31" s="88" customFormat="1" x14ac:dyDescent="0.25">
      <c r="K297" s="163"/>
      <c r="P297" s="163"/>
      <c r="U297" s="163"/>
      <c r="Z297" s="163"/>
      <c r="AE297" s="163"/>
    </row>
    <row r="298" spans="11:31" s="88" customFormat="1" x14ac:dyDescent="0.25">
      <c r="K298" s="163"/>
      <c r="P298" s="163"/>
      <c r="U298" s="163"/>
      <c r="Z298" s="163"/>
      <c r="AE298" s="163"/>
    </row>
  </sheetData>
  <mergeCells count="3">
    <mergeCell ref="AZ1:BE1"/>
    <mergeCell ref="BG1:BL1"/>
    <mergeCell ref="AL5:AP5"/>
  </mergeCells>
  <pageMargins left="1" right="0.5" top="0.75" bottom="0.75" header="0.5" footer="0.5"/>
  <pageSetup fitToWidth="2" fitToHeight="20" orientation="portrait" r:id="rId1"/>
  <headerFooter alignWithMargins="0"/>
  <rowBreaks count="2" manualBreakCount="2">
    <brk id="41" min="51" max="56" man="1"/>
    <brk id="72" min="51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FY2017</vt:lpstr>
      <vt:lpstr>'FY2017'!Print_Area</vt:lpstr>
      <vt:lpstr>'FY2017'!Print_Titles</vt:lpstr>
    </vt:vector>
  </TitlesOfParts>
  <Company>Computing &amp; Network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Cox</dc:creator>
  <cp:lastModifiedBy>Nancy Baker</cp:lastModifiedBy>
  <cp:lastPrinted>2017-05-15T15:15:04Z</cp:lastPrinted>
  <dcterms:created xsi:type="dcterms:W3CDTF">1998-10-16T20:24:37Z</dcterms:created>
  <dcterms:modified xsi:type="dcterms:W3CDTF">2017-05-15T15:15:34Z</dcterms:modified>
</cp:coreProperties>
</file>