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135" windowWidth="12675" windowHeight="11610" activeTab="0"/>
  </bookViews>
  <sheets>
    <sheet name="FY 2010" sheetId="1" r:id="rId1"/>
  </sheets>
  <definedNames>
    <definedName name="_xlnm.Print_Area" localSheetId="0">'FY 2010'!$AZ$1:$BE$166</definedName>
    <definedName name="_xlnm.Print_Titles" localSheetId="0">'FY 2010'!$1:$6</definedName>
  </definedNames>
  <calcPr fullCalcOnLoad="1"/>
</workbook>
</file>

<file path=xl/sharedStrings.xml><?xml version="1.0" encoding="utf-8"?>
<sst xmlns="http://schemas.openxmlformats.org/spreadsheetml/2006/main" count="559" uniqueCount="207">
  <si>
    <t>KANSAS STATE UNIVERSITY STUDENT CREDIT HOURS</t>
  </si>
  <si>
    <t xml:space="preserve"> SPRING SUPPLEMENT*</t>
  </si>
  <si>
    <t>SUMMER - SPRING SUPPLEMENT</t>
  </si>
  <si>
    <t>FALL</t>
  </si>
  <si>
    <t>SPRING</t>
  </si>
  <si>
    <t>SPRING - FALL SUPPLEMENT</t>
  </si>
  <si>
    <t>DEPARTMENT</t>
  </si>
  <si>
    <t>LD</t>
  </si>
  <si>
    <t>UD</t>
  </si>
  <si>
    <t>GR 1</t>
  </si>
  <si>
    <t>GR 2</t>
  </si>
  <si>
    <t>Total</t>
  </si>
  <si>
    <t>TOTAL</t>
  </si>
  <si>
    <t>COLLEGE</t>
  </si>
  <si>
    <t>COLLEGE OF AGRICULTURE</t>
  </si>
  <si>
    <t>Agriculture</t>
  </si>
  <si>
    <t xml:space="preserve">   Ag. Economics</t>
  </si>
  <si>
    <t>Architecture &amp; Design</t>
  </si>
  <si>
    <t xml:space="preserve">   Agronomy</t>
  </si>
  <si>
    <t>Arts &amp; Sciences</t>
  </si>
  <si>
    <t xml:space="preserve">   Animal Science</t>
  </si>
  <si>
    <t>Business</t>
  </si>
  <si>
    <t xml:space="preserve">   Communications</t>
  </si>
  <si>
    <t>Education</t>
  </si>
  <si>
    <t xml:space="preserve">   Entomology</t>
  </si>
  <si>
    <t>Engineering</t>
  </si>
  <si>
    <t xml:space="preserve">   Parks &amp; Recreation</t>
  </si>
  <si>
    <t>Human Ecology</t>
  </si>
  <si>
    <t xml:space="preserve">   General Agriculture</t>
  </si>
  <si>
    <t>Veterinary Medicine</t>
  </si>
  <si>
    <t xml:space="preserve">   Horticulture</t>
  </si>
  <si>
    <t xml:space="preserve">   Grain Science</t>
  </si>
  <si>
    <t>Main Campus/Vet Med  Total</t>
  </si>
  <si>
    <t xml:space="preserve">   Plant Pathology</t>
  </si>
  <si>
    <t xml:space="preserve">     Total</t>
  </si>
  <si>
    <t>College of Technology</t>
  </si>
  <si>
    <t>COLLEGE OF ARCHITECTURE</t>
  </si>
  <si>
    <t>OVERALL TOTAL</t>
  </si>
  <si>
    <t xml:space="preserve">   Environmental Design</t>
  </si>
  <si>
    <t xml:space="preserve">   Architecture</t>
  </si>
  <si>
    <t xml:space="preserve">   Interior Architecture</t>
  </si>
  <si>
    <t xml:space="preserve">   Regional &amp; Community</t>
  </si>
  <si>
    <t xml:space="preserve">   Landscape Architecture</t>
  </si>
  <si>
    <t>COLLEGE OF ARTS &amp; SCIENCES</t>
  </si>
  <si>
    <t xml:space="preserve">   Dean A &amp; S</t>
  </si>
  <si>
    <t xml:space="preserve">   Aero Space Studies</t>
  </si>
  <si>
    <t xml:space="preserve">   Mens Athletics</t>
  </si>
  <si>
    <t xml:space="preserve">   Womens Athletics</t>
  </si>
  <si>
    <t xml:space="preserve">   Art</t>
  </si>
  <si>
    <t xml:space="preserve">   Biochemistry</t>
  </si>
  <si>
    <t xml:space="preserve">   Biology</t>
  </si>
  <si>
    <t xml:space="preserve">   Chemistry</t>
  </si>
  <si>
    <t xml:space="preserve">   Economics</t>
  </si>
  <si>
    <t xml:space="preserve">   English</t>
  </si>
  <si>
    <t xml:space="preserve">   Geology</t>
  </si>
  <si>
    <t xml:space="preserve">   Geography</t>
  </si>
  <si>
    <t xml:space="preserve">   History</t>
  </si>
  <si>
    <t xml:space="preserve">   Mathematics</t>
  </si>
  <si>
    <t xml:space="preserve">   Military Science</t>
  </si>
  <si>
    <t xml:space="preserve">   Modern Language</t>
  </si>
  <si>
    <t xml:space="preserve">   Music</t>
  </si>
  <si>
    <t xml:space="preserve">   Philosophy</t>
  </si>
  <si>
    <t xml:space="preserve">   Kinesiology</t>
  </si>
  <si>
    <t xml:space="preserve">   P.E. Dance</t>
  </si>
  <si>
    <t xml:space="preserve">   Leisure Studies</t>
  </si>
  <si>
    <t xml:space="preserve">   Physics</t>
  </si>
  <si>
    <t xml:space="preserve">   Political Science</t>
  </si>
  <si>
    <t xml:space="preserve">   Psychology</t>
  </si>
  <si>
    <t xml:space="preserve">   Sociology</t>
  </si>
  <si>
    <t xml:space="preserve">   Anthropology</t>
  </si>
  <si>
    <t xml:space="preserve">   Social Work</t>
  </si>
  <si>
    <t xml:space="preserve">   Speech</t>
  </si>
  <si>
    <t xml:space="preserve">   Linguistics</t>
  </si>
  <si>
    <t xml:space="preserve">   Speech Path &amp; Audio</t>
  </si>
  <si>
    <t xml:space="preserve">   Theater </t>
  </si>
  <si>
    <t xml:space="preserve">   Statistics</t>
  </si>
  <si>
    <t xml:space="preserve">   Computer Science</t>
  </si>
  <si>
    <t xml:space="preserve">   Mass Communication</t>
  </si>
  <si>
    <t xml:space="preserve">   Radio &amp; Television</t>
  </si>
  <si>
    <t>COLLEGE OF BUSINESS</t>
  </si>
  <si>
    <t xml:space="preserve">   General Business</t>
  </si>
  <si>
    <t xml:space="preserve">   Accounting</t>
  </si>
  <si>
    <t xml:space="preserve">   Finance</t>
  </si>
  <si>
    <t xml:space="preserve">   Management</t>
  </si>
  <si>
    <t xml:space="preserve">   Marketing</t>
  </si>
  <si>
    <t>COLLEGE OF EDUCATION</t>
  </si>
  <si>
    <t xml:space="preserve">   General Education</t>
  </si>
  <si>
    <t xml:space="preserve">   Ed. Administration</t>
  </si>
  <si>
    <t xml:space="preserve">   Counselor &amp; Psych. Ed.</t>
  </si>
  <si>
    <t xml:space="preserve">   Special Education</t>
  </si>
  <si>
    <t xml:space="preserve">   Adult &amp; Continuing</t>
  </si>
  <si>
    <t xml:space="preserve">   Curric., Instr., &amp; Pol</t>
  </si>
  <si>
    <t xml:space="preserve">   Elementary Education</t>
  </si>
  <si>
    <t xml:space="preserve">   Secondary Education</t>
  </si>
  <si>
    <t xml:space="preserve">   Ed. Tech. &amp; Computer</t>
  </si>
  <si>
    <t xml:space="preserve">     Total </t>
  </si>
  <si>
    <t>COLLEGE OF ENGINEERING</t>
  </si>
  <si>
    <t xml:space="preserve">   General Engineering</t>
  </si>
  <si>
    <t xml:space="preserve">   Ag. Engineering</t>
  </si>
  <si>
    <t xml:space="preserve">   Ag. Mechanization</t>
  </si>
  <si>
    <t xml:space="preserve">   Arch. Engineering</t>
  </si>
  <si>
    <t xml:space="preserve">   Construction Science</t>
  </si>
  <si>
    <t xml:space="preserve">   Chemical Engineering</t>
  </si>
  <si>
    <t xml:space="preserve">   Civil Engineering</t>
  </si>
  <si>
    <t xml:space="preserve">   Electrical Engineering</t>
  </si>
  <si>
    <t xml:space="preserve">   Engineering Tech</t>
  </si>
  <si>
    <t xml:space="preserve">   Industrial Engineering</t>
  </si>
  <si>
    <t xml:space="preserve">   Mechanical Engineering</t>
  </si>
  <si>
    <t xml:space="preserve">   Nuclear Engineering</t>
  </si>
  <si>
    <t>COLLEGE OF HUMAN ECOLOGY</t>
  </si>
  <si>
    <t xml:space="preserve">   Honors H.E.</t>
  </si>
  <si>
    <t xml:space="preserve">   Interior Design</t>
  </si>
  <si>
    <t xml:space="preserve">   Family Studies &amp; Human Srv</t>
  </si>
  <si>
    <t xml:space="preserve">   Family &amp; Child Devel.</t>
  </si>
  <si>
    <t xml:space="preserve">   Foods &amp; Nutrition</t>
  </si>
  <si>
    <t xml:space="preserve">   General Home Economics</t>
  </si>
  <si>
    <t xml:space="preserve">   Diet./Rest./Inst.</t>
  </si>
  <si>
    <t>COLLEGE OF VETERINARY MEDICINE</t>
  </si>
  <si>
    <t xml:space="preserve">   Dean's Office</t>
  </si>
  <si>
    <t xml:space="preserve">   Laboratory Medicine</t>
  </si>
  <si>
    <t xml:space="preserve">   Diag Med &amp; Pathobiology</t>
  </si>
  <si>
    <t xml:space="preserve">   Pathology</t>
  </si>
  <si>
    <t xml:space="preserve">   Anatomy &amp; Physiology</t>
  </si>
  <si>
    <t xml:space="preserve">   Clinical Sciences</t>
  </si>
  <si>
    <t xml:space="preserve">   Vet. Diagnosis</t>
  </si>
  <si>
    <t>TOTAL MAIN CAMPUS</t>
  </si>
  <si>
    <t>MAIN CAMPUS/VET MED TOTAL</t>
  </si>
  <si>
    <t>*  Report 11 of Summer SCH Report</t>
  </si>
  <si>
    <t xml:space="preserve">   Aviation Technology</t>
  </si>
  <si>
    <t xml:space="preserve">   Aviation Maintenance</t>
  </si>
  <si>
    <t xml:space="preserve">   Aviation Maint Revue</t>
  </si>
  <si>
    <t xml:space="preserve">   Prof Pilot Training</t>
  </si>
  <si>
    <t xml:space="preserve">   Business</t>
  </si>
  <si>
    <t xml:space="preserve">   College of Technology</t>
  </si>
  <si>
    <t xml:space="preserve">   Chem Engineering Tech</t>
  </si>
  <si>
    <t xml:space="preserve">   Industrial Engineering Tech</t>
  </si>
  <si>
    <t xml:space="preserve">   Art/Humanities</t>
  </si>
  <si>
    <t xml:space="preserve">   Journalism</t>
  </si>
  <si>
    <t xml:space="preserve">   Dean of Education</t>
  </si>
  <si>
    <t xml:space="preserve">   Civil Engineering Tech</t>
  </si>
  <si>
    <t xml:space="preserve">   Computer Engineering Tech</t>
  </si>
  <si>
    <t xml:space="preserve">   Computer Information Syst</t>
  </si>
  <si>
    <t xml:space="preserve">   Computer Programming</t>
  </si>
  <si>
    <t xml:space="preserve">   Computer Systems Analysis</t>
  </si>
  <si>
    <t xml:space="preserve">   Electronic Engineering Tech</t>
  </si>
  <si>
    <t xml:space="preserve">   Environmental Engg Tech</t>
  </si>
  <si>
    <t xml:space="preserve">   Environmental Engineering Tech</t>
  </si>
  <si>
    <t xml:space="preserve">   Mechanical Engineering Tech</t>
  </si>
  <si>
    <t xml:space="preserve">   Technology</t>
  </si>
  <si>
    <t xml:space="preserve">   Aeronautics</t>
  </si>
  <si>
    <t xml:space="preserve">   Arts, Business, Science</t>
  </si>
  <si>
    <t xml:space="preserve">   Geo Information Systems</t>
  </si>
  <si>
    <t>*Report #11 Spring Report</t>
  </si>
  <si>
    <t xml:space="preserve">      Total</t>
  </si>
  <si>
    <t>COLLEGE OF TECHNOLOGY &amp; AVIATION</t>
  </si>
  <si>
    <t>*Note:  ??? SCH from Dean of Arts &amp; Sciences to Architecture</t>
  </si>
  <si>
    <t xml:space="preserve">   Apparel &amp; Textiles</t>
  </si>
  <si>
    <t xml:space="preserve">   Human Nutrition</t>
  </si>
  <si>
    <t xml:space="preserve">   Dance</t>
  </si>
  <si>
    <t xml:space="preserve">   Dean - Education</t>
  </si>
  <si>
    <t xml:space="preserve">   General Human Ecology</t>
  </si>
  <si>
    <t xml:space="preserve">   Horticulture, Forestry &amp; Recreation</t>
  </si>
  <si>
    <t xml:space="preserve">   Spanish</t>
  </si>
  <si>
    <t xml:space="preserve">   Computer Science Tech (Programming)</t>
  </si>
  <si>
    <t xml:space="preserve">   Electrical/Computer Engineering Tech</t>
  </si>
  <si>
    <t xml:space="preserve">   Aerospace Studies</t>
  </si>
  <si>
    <t xml:space="preserve">   Business, Finance, Management, Marketing</t>
  </si>
  <si>
    <t>*Military science (Aerospace Science) ommitted</t>
  </si>
  <si>
    <t>Biochemistry</t>
  </si>
  <si>
    <t xml:space="preserve">   Interior Architecture and Product Design</t>
  </si>
  <si>
    <t>Family Studies and Human Services</t>
  </si>
  <si>
    <t>FY 2009</t>
  </si>
  <si>
    <t xml:space="preserve">   Theatre </t>
  </si>
  <si>
    <t>Women's Studies</t>
  </si>
  <si>
    <t xml:space="preserve">   Women's Studies</t>
  </si>
  <si>
    <t xml:space="preserve">   Parks &amp; Recreation (Rec resources)</t>
  </si>
  <si>
    <t xml:space="preserve">   Animal Science (including Food Science)</t>
  </si>
  <si>
    <t>SCHOOL OF LEADERSHIP STUDIES</t>
  </si>
  <si>
    <t xml:space="preserve">    Educational Leadership </t>
  </si>
  <si>
    <t>SCHOOL OF LEADERSHIP STUDIES**</t>
  </si>
  <si>
    <t>**new in 2008-09</t>
  </si>
  <si>
    <t xml:space="preserve">   Computer Science (move to Engineering)</t>
  </si>
  <si>
    <t xml:space="preserve">   Radio &amp; Television (combined with MassCom)</t>
  </si>
  <si>
    <t xml:space="preserve">   Speech Path &amp; Audio (moved to HuEc)</t>
  </si>
  <si>
    <t xml:space="preserve">   Ag.Tech Mgmt (Mechanization)</t>
  </si>
  <si>
    <t xml:space="preserve">   Ed. Administration and Leadership</t>
  </si>
  <si>
    <t>FALL SUPPLEMENT*</t>
  </si>
  <si>
    <t xml:space="preserve"> </t>
  </si>
  <si>
    <t>Apparel and Textiles</t>
  </si>
  <si>
    <t xml:space="preserve">   Hospitality Mgmt and Dietetics</t>
  </si>
  <si>
    <t xml:space="preserve">   Family Studies and Human Services</t>
  </si>
  <si>
    <t xml:space="preserve"> Diag Med &amp; Pathobiology</t>
  </si>
  <si>
    <t xml:space="preserve">   Communication Studies</t>
  </si>
  <si>
    <t xml:space="preserve">   Communication Studies (Speech, Dance)</t>
  </si>
  <si>
    <t>FISCAL YEAR 2010</t>
  </si>
  <si>
    <t>SUMMER (includes spring "rollover")</t>
  </si>
  <si>
    <t>Report 11 for Spring 2010</t>
  </si>
  <si>
    <t xml:space="preserve">   College of Technology -Dean's office</t>
  </si>
  <si>
    <t xml:space="preserve">   American Ethnic Studies</t>
  </si>
  <si>
    <t xml:space="preserve">   Communications (includes Ag Ed)</t>
  </si>
  <si>
    <t xml:space="preserve">    Leadership Studies </t>
  </si>
  <si>
    <t xml:space="preserve">   Engineering Technology</t>
  </si>
  <si>
    <t xml:space="preserve">   Human Ecology</t>
  </si>
  <si>
    <t>dsferfd</t>
  </si>
  <si>
    <t>FY 2010</t>
  </si>
  <si>
    <t>FY 2010 - FALL &amp; SPRING ONLY</t>
  </si>
  <si>
    <t xml:space="preserve">   Apparel and Textiles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</si>
</sst>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#,##0.0"/>
    <numFmt numFmtId="170" formatCode="0.0"/>
  </numFmts>
  <fonts count="15">
    <font>
      <sz val="12"/>
      <name val="Arial"/>
      <family val="0"/>
    </font>
    <font>
      <sz val="18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6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8.4"/>
      <color indexed="12"/>
      <name val="Arial"/>
      <family val="0"/>
    </font>
    <font>
      <u val="single"/>
      <sz val="8.4"/>
      <color indexed="36"/>
      <name val="Arial"/>
      <family val="0"/>
    </font>
    <font>
      <sz val="10"/>
      <name val="Times New Roman"/>
      <family val="0"/>
    </font>
    <font>
      <sz val="11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medium"/>
    </border>
    <border>
      <left style="thin"/>
      <right style="thick"/>
      <top style="thin"/>
      <bottom style="double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n"/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medium"/>
    </border>
    <border>
      <left style="thick"/>
      <right>
        <color indexed="63"/>
      </right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thick"/>
    </border>
    <border>
      <left>
        <color indexed="63"/>
      </left>
      <right style="thin"/>
      <top style="double"/>
      <bottom style="thick"/>
    </border>
    <border>
      <left style="thin"/>
      <right style="medium"/>
      <top style="double"/>
      <bottom style="thick"/>
    </border>
    <border>
      <left style="thin"/>
      <right style="medium"/>
      <top style="medium"/>
      <bottom style="thin"/>
    </border>
    <border>
      <left style="thin"/>
      <right style="thick"/>
      <top style="double"/>
      <bottom style="thick"/>
    </border>
    <border>
      <left style="medium"/>
      <right style="thick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 style="double"/>
      <bottom style="thin"/>
    </border>
    <border>
      <left style="thick"/>
      <right style="medium"/>
      <top style="thin"/>
      <bottom style="medium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medium"/>
      <top style="thin"/>
      <bottom style="double"/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ck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thin"/>
      <right style="medium"/>
      <top style="thin"/>
      <bottom style="thick"/>
    </border>
    <border>
      <left style="medium"/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ck"/>
      <right style="medium"/>
      <top style="thin"/>
      <bottom style="thin"/>
    </border>
    <border>
      <left>
        <color indexed="63"/>
      </left>
      <right style="thin"/>
      <top style="thick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ill="0" applyBorder="0" applyAlignment="0" applyProtection="0"/>
    <xf numFmtId="41" fontId="12" fillId="0" borderId="0" applyFont="0" applyFill="0" applyBorder="0" applyAlignment="0" applyProtection="0"/>
    <xf numFmtId="166" fontId="0" fillId="0" borderId="0" applyFill="0" applyBorder="0" applyAlignment="0" applyProtection="0"/>
    <xf numFmtId="42" fontId="12" fillId="0" borderId="0" applyFont="0" applyFill="0" applyBorder="0" applyAlignment="0" applyProtection="0"/>
    <xf numFmtId="0" fontId="0" fillId="0" borderId="0" applyFill="0" applyBorder="0" applyAlignment="0" applyProtection="0"/>
    <xf numFmtId="2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/>
      <protection/>
    </xf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24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8" fillId="0" borderId="2" xfId="0" applyFont="1" applyFill="1" applyBorder="1" applyAlignment="1">
      <alignment horizontal="centerContinuous"/>
    </xf>
    <xf numFmtId="0" fontId="8" fillId="0" borderId="3" xfId="0" applyFont="1" applyFill="1" applyBorder="1" applyAlignment="1">
      <alignment horizontal="centerContinuous"/>
    </xf>
    <xf numFmtId="0" fontId="8" fillId="0" borderId="4" xfId="0" applyFont="1" applyFill="1" applyBorder="1" applyAlignment="1">
      <alignment horizontal="centerContinuous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8" fillId="0" borderId="5" xfId="0" applyFont="1" applyFill="1" applyBorder="1" applyAlignment="1">
      <alignment/>
    </xf>
    <xf numFmtId="3" fontId="8" fillId="0" borderId="6" xfId="0" applyFont="1" applyFill="1" applyBorder="1" applyAlignment="1">
      <alignment/>
    </xf>
    <xf numFmtId="3" fontId="8" fillId="0" borderId="13" xfId="0" applyFont="1" applyFill="1" applyBorder="1" applyAlignment="1">
      <alignment/>
    </xf>
    <xf numFmtId="3" fontId="8" fillId="0" borderId="14" xfId="0" applyFont="1" applyFill="1" applyBorder="1" applyAlignment="1">
      <alignment/>
    </xf>
    <xf numFmtId="3" fontId="8" fillId="0" borderId="15" xfId="0" applyFont="1" applyFill="1" applyBorder="1" applyAlignment="1">
      <alignment/>
    </xf>
    <xf numFmtId="3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7" fillId="0" borderId="3" xfId="0" applyNumberFormat="1" applyFont="1" applyFill="1" applyBorder="1" applyAlignment="1">
      <alignment/>
    </xf>
    <xf numFmtId="3" fontId="8" fillId="0" borderId="16" xfId="0" applyFont="1" applyFill="1" applyBorder="1" applyAlignment="1">
      <alignment/>
    </xf>
    <xf numFmtId="3" fontId="8" fillId="0" borderId="17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7" fillId="0" borderId="18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8" fillId="0" borderId="23" xfId="0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centerContinuous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3" fontId="8" fillId="0" borderId="25" xfId="0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3" fontId="2" fillId="0" borderId="0" xfId="0" applyFont="1" applyFill="1" applyAlignment="1">
      <alignment/>
    </xf>
    <xf numFmtId="0" fontId="7" fillId="0" borderId="28" xfId="0" applyFont="1" applyFill="1" applyBorder="1" applyAlignment="1">
      <alignment/>
    </xf>
    <xf numFmtId="3" fontId="8" fillId="0" borderId="29" xfId="0" applyFont="1" applyFill="1" applyBorder="1" applyAlignment="1">
      <alignment/>
    </xf>
    <xf numFmtId="3" fontId="8" fillId="0" borderId="30" xfId="0" applyFont="1" applyFill="1" applyBorder="1" applyAlignment="1">
      <alignment/>
    </xf>
    <xf numFmtId="3" fontId="8" fillId="0" borderId="31" xfId="0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3" fontId="8" fillId="0" borderId="33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6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8" fillId="0" borderId="34" xfId="0" applyFont="1" applyFill="1" applyBorder="1" applyAlignment="1">
      <alignment/>
    </xf>
    <xf numFmtId="0" fontId="7" fillId="0" borderId="3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8" fillId="0" borderId="3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39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5" fillId="0" borderId="0" xfId="0" applyFont="1" applyFill="1" applyAlignment="1">
      <alignment/>
    </xf>
    <xf numFmtId="3" fontId="5" fillId="0" borderId="0" xfId="0" applyFont="1" applyFill="1" applyAlignment="1">
      <alignment/>
    </xf>
    <xf numFmtId="0" fontId="8" fillId="0" borderId="42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8" fillId="0" borderId="44" xfId="0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7" fillId="0" borderId="46" xfId="0" applyNumberFormat="1" applyFont="1" applyFill="1" applyBorder="1" applyAlignment="1">
      <alignment/>
    </xf>
    <xf numFmtId="0" fontId="8" fillId="0" borderId="47" xfId="0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3" fontId="7" fillId="0" borderId="28" xfId="0" applyNumberFormat="1" applyFont="1" applyFill="1" applyBorder="1" applyAlignment="1">
      <alignment/>
    </xf>
    <xf numFmtId="0" fontId="8" fillId="0" borderId="48" xfId="0" applyFont="1" applyFill="1" applyBorder="1" applyAlignment="1">
      <alignment/>
    </xf>
    <xf numFmtId="3" fontId="8" fillId="0" borderId="49" xfId="0" applyFont="1" applyFill="1" applyBorder="1" applyAlignment="1">
      <alignment/>
    </xf>
    <xf numFmtId="3" fontId="8" fillId="0" borderId="50" xfId="0" applyFont="1" applyFill="1" applyBorder="1" applyAlignment="1">
      <alignment/>
    </xf>
    <xf numFmtId="0" fontId="8" fillId="0" borderId="51" xfId="0" applyFont="1" applyFill="1" applyBorder="1" applyAlignment="1">
      <alignment/>
    </xf>
    <xf numFmtId="0" fontId="8" fillId="0" borderId="52" xfId="0" applyFont="1" applyFill="1" applyBorder="1" applyAlignment="1">
      <alignment/>
    </xf>
    <xf numFmtId="0" fontId="8" fillId="0" borderId="5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7" fillId="0" borderId="22" xfId="0" applyFont="1" applyFill="1" applyBorder="1" applyAlignment="1">
      <alignment horizontal="left" indent="1"/>
    </xf>
    <xf numFmtId="3" fontId="0" fillId="0" borderId="0" xfId="0" applyNumberForma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7" fillId="0" borderId="54" xfId="0" applyNumberFormat="1" applyFont="1" applyFill="1" applyBorder="1" applyAlignment="1">
      <alignment/>
    </xf>
    <xf numFmtId="0" fontId="7" fillId="0" borderId="43" xfId="0" applyFont="1" applyFill="1" applyBorder="1" applyAlignment="1">
      <alignment/>
    </xf>
    <xf numFmtId="3" fontId="7" fillId="0" borderId="33" xfId="0" applyNumberFormat="1" applyFont="1" applyFill="1" applyBorder="1" applyAlignment="1">
      <alignment/>
    </xf>
    <xf numFmtId="3" fontId="7" fillId="0" borderId="27" xfId="0" applyNumberFormat="1" applyFont="1" applyFill="1" applyBorder="1" applyAlignment="1">
      <alignment/>
    </xf>
    <xf numFmtId="3" fontId="7" fillId="0" borderId="55" xfId="0" applyNumberFormat="1" applyFont="1" applyFill="1" applyBorder="1" applyAlignment="1">
      <alignment/>
    </xf>
    <xf numFmtId="3" fontId="7" fillId="0" borderId="56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3" fontId="8" fillId="0" borderId="57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8" fillId="0" borderId="58" xfId="0" applyFont="1" applyFill="1" applyBorder="1" applyAlignment="1">
      <alignment/>
    </xf>
    <xf numFmtId="3" fontId="8" fillId="0" borderId="59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0" fontId="8" fillId="0" borderId="32" xfId="0" applyFont="1" applyFill="1" applyBorder="1" applyAlignment="1">
      <alignment horizontal="centerContinuous"/>
    </xf>
    <xf numFmtId="0" fontId="8" fillId="0" borderId="29" xfId="0" applyFont="1" applyFill="1" applyBorder="1" applyAlignment="1">
      <alignment horizontal="center"/>
    </xf>
    <xf numFmtId="0" fontId="7" fillId="0" borderId="60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3" fontId="8" fillId="0" borderId="29" xfId="0" applyNumberFormat="1" applyFont="1" applyFill="1" applyBorder="1" applyAlignment="1">
      <alignment/>
    </xf>
    <xf numFmtId="3" fontId="8" fillId="0" borderId="61" xfId="0" applyNumberFormat="1" applyFont="1" applyFill="1" applyBorder="1" applyAlignment="1">
      <alignment/>
    </xf>
    <xf numFmtId="3" fontId="8" fillId="0" borderId="6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63" xfId="0" applyFont="1" applyFill="1" applyBorder="1" applyAlignment="1">
      <alignment/>
    </xf>
    <xf numFmtId="3" fontId="7" fillId="0" borderId="63" xfId="0" applyNumberFormat="1" applyFont="1" applyFill="1" applyBorder="1" applyAlignment="1">
      <alignment/>
    </xf>
    <xf numFmtId="3" fontId="8" fillId="0" borderId="63" xfId="0" applyFont="1" applyFill="1" applyBorder="1" applyAlignment="1">
      <alignment/>
    </xf>
    <xf numFmtId="0" fontId="7" fillId="0" borderId="64" xfId="0" applyFont="1" applyFill="1" applyBorder="1" applyAlignment="1">
      <alignment/>
    </xf>
    <xf numFmtId="3" fontId="7" fillId="0" borderId="65" xfId="0" applyNumberFormat="1" applyFont="1" applyFill="1" applyBorder="1" applyAlignment="1">
      <alignment/>
    </xf>
    <xf numFmtId="3" fontId="7" fillId="0" borderId="66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8" fillId="0" borderId="0" xfId="0" applyFont="1" applyFill="1" applyBorder="1" applyAlignment="1">
      <alignment/>
    </xf>
    <xf numFmtId="0" fontId="8" fillId="0" borderId="67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7" fillId="2" borderId="11" xfId="0" applyNumberFormat="1" applyFont="1" applyFill="1" applyBorder="1" applyAlignment="1">
      <alignment/>
    </xf>
    <xf numFmtId="0" fontId="7" fillId="0" borderId="68" xfId="0" applyFont="1" applyFill="1" applyBorder="1" applyAlignment="1">
      <alignment/>
    </xf>
    <xf numFmtId="3" fontId="8" fillId="0" borderId="45" xfId="0" applyFont="1" applyFill="1" applyBorder="1" applyAlignment="1">
      <alignment/>
    </xf>
    <xf numFmtId="3" fontId="8" fillId="0" borderId="60" xfId="0" applyNumberFormat="1" applyFont="1" applyFill="1" applyBorder="1" applyAlignment="1">
      <alignment/>
    </xf>
    <xf numFmtId="3" fontId="8" fillId="0" borderId="8" xfId="0" applyFont="1" applyFill="1" applyBorder="1" applyAlignment="1">
      <alignment/>
    </xf>
    <xf numFmtId="3" fontId="8" fillId="0" borderId="9" xfId="0" applyFont="1" applyFill="1" applyBorder="1" applyAlignment="1">
      <alignment/>
    </xf>
    <xf numFmtId="3" fontId="8" fillId="0" borderId="56" xfId="0" applyNumberFormat="1" applyFont="1" applyFill="1" applyBorder="1" applyAlignment="1">
      <alignment/>
    </xf>
    <xf numFmtId="3" fontId="8" fillId="0" borderId="69" xfId="0" applyFont="1" applyFill="1" applyBorder="1" applyAlignment="1">
      <alignment/>
    </xf>
    <xf numFmtId="3" fontId="8" fillId="0" borderId="70" xfId="0" applyNumberFormat="1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8" fillId="0" borderId="71" xfId="0" applyFont="1" applyFill="1" applyBorder="1" applyAlignment="1">
      <alignment/>
    </xf>
    <xf numFmtId="3" fontId="8" fillId="0" borderId="72" xfId="0" applyNumberFormat="1" applyFont="1" applyFill="1" applyBorder="1" applyAlignment="1">
      <alignment/>
    </xf>
    <xf numFmtId="3" fontId="8" fillId="0" borderId="73" xfId="0" applyFont="1" applyFill="1" applyBorder="1" applyAlignment="1">
      <alignment/>
    </xf>
    <xf numFmtId="3" fontId="8" fillId="0" borderId="74" xfId="0" applyFont="1" applyFill="1" applyBorder="1" applyAlignment="1">
      <alignment/>
    </xf>
    <xf numFmtId="0" fontId="8" fillId="0" borderId="75" xfId="0" applyFont="1" applyFill="1" applyBorder="1" applyAlignment="1">
      <alignment/>
    </xf>
    <xf numFmtId="3" fontId="0" fillId="0" borderId="76" xfId="0" applyNumberFormat="1" applyFont="1" applyFill="1" applyBorder="1" applyAlignment="1">
      <alignment/>
    </xf>
    <xf numFmtId="3" fontId="8" fillId="0" borderId="77" xfId="0" applyNumberFormat="1" applyFont="1" applyFill="1" applyBorder="1" applyAlignment="1">
      <alignment/>
    </xf>
    <xf numFmtId="0" fontId="0" fillId="0" borderId="78" xfId="0" applyFont="1" applyFill="1" applyBorder="1" applyAlignment="1">
      <alignment/>
    </xf>
    <xf numFmtId="3" fontId="8" fillId="0" borderId="28" xfId="0" applyFont="1" applyFill="1" applyBorder="1" applyAlignment="1">
      <alignment/>
    </xf>
    <xf numFmtId="0" fontId="8" fillId="0" borderId="64" xfId="0" applyFont="1" applyFill="1" applyBorder="1" applyAlignment="1">
      <alignment/>
    </xf>
    <xf numFmtId="0" fontId="8" fillId="0" borderId="79" xfId="0" applyFont="1" applyFill="1" applyBorder="1" applyAlignment="1">
      <alignment/>
    </xf>
    <xf numFmtId="0" fontId="7" fillId="0" borderId="80" xfId="0" applyFont="1" applyFill="1" applyBorder="1" applyAlignment="1">
      <alignment/>
    </xf>
    <xf numFmtId="0" fontId="7" fillId="0" borderId="81" xfId="0" applyFont="1" applyFill="1" applyBorder="1" applyAlignment="1">
      <alignment/>
    </xf>
    <xf numFmtId="3" fontId="8" fillId="0" borderId="82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3" fontId="7" fillId="2" borderId="21" xfId="0" applyNumberFormat="1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4" fillId="0" borderId="5" xfId="0" applyFont="1" applyFill="1" applyBorder="1" applyAlignment="1">
      <alignment/>
    </xf>
    <xf numFmtId="3" fontId="14" fillId="0" borderId="6" xfId="0" applyFont="1" applyFill="1" applyBorder="1" applyAlignment="1">
      <alignment/>
    </xf>
    <xf numFmtId="3" fontId="13" fillId="0" borderId="27" xfId="0" applyNumberFormat="1" applyFont="1" applyFill="1" applyBorder="1" applyAlignment="1">
      <alignment/>
    </xf>
    <xf numFmtId="3" fontId="13" fillId="0" borderId="9" xfId="0" applyNumberFormat="1" applyFont="1" applyFill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3" fillId="0" borderId="16" xfId="0" applyNumberFormat="1" applyFont="1" applyFill="1" applyBorder="1" applyAlignment="1">
      <alignment/>
    </xf>
    <xf numFmtId="3" fontId="14" fillId="0" borderId="8" xfId="0" applyFont="1" applyFill="1" applyBorder="1" applyAlignment="1">
      <alignment/>
    </xf>
    <xf numFmtId="3" fontId="14" fillId="0" borderId="9" xfId="0" applyFont="1" applyFill="1" applyBorder="1" applyAlignment="1">
      <alignment/>
    </xf>
    <xf numFmtId="3" fontId="14" fillId="0" borderId="58" xfId="0" applyFont="1" applyFill="1" applyBorder="1" applyAlignment="1">
      <alignment/>
    </xf>
    <xf numFmtId="3" fontId="14" fillId="0" borderId="57" xfId="0" applyFont="1" applyFill="1" applyBorder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3" fontId="14" fillId="0" borderId="13" xfId="0" applyFont="1" applyFill="1" applyBorder="1" applyAlignment="1">
      <alignment/>
    </xf>
    <xf numFmtId="3" fontId="14" fillId="0" borderId="14" xfId="0" applyFont="1" applyFill="1" applyBorder="1" applyAlignment="1">
      <alignment/>
    </xf>
    <xf numFmtId="3" fontId="13" fillId="0" borderId="65" xfId="0" applyNumberFormat="1" applyFont="1" applyFill="1" applyBorder="1" applyAlignment="1">
      <alignment/>
    </xf>
    <xf numFmtId="3" fontId="14" fillId="0" borderId="17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7" fillId="0" borderId="83" xfId="0" applyNumberFormat="1" applyFont="1" applyFill="1" applyBorder="1" applyAlignment="1">
      <alignment/>
    </xf>
    <xf numFmtId="3" fontId="7" fillId="0" borderId="84" xfId="0" applyNumberFormat="1" applyFont="1" applyFill="1" applyBorder="1" applyAlignment="1">
      <alignment/>
    </xf>
    <xf numFmtId="3" fontId="7" fillId="0" borderId="69" xfId="0" applyNumberFormat="1" applyFont="1" applyFill="1" applyBorder="1" applyAlignment="1">
      <alignment/>
    </xf>
    <xf numFmtId="3" fontId="7" fillId="0" borderId="85" xfId="0" applyNumberFormat="1" applyFont="1" applyFill="1" applyBorder="1" applyAlignment="1">
      <alignment/>
    </xf>
    <xf numFmtId="3" fontId="7" fillId="0" borderId="86" xfId="0" applyNumberFormat="1" applyFont="1" applyFill="1" applyBorder="1" applyAlignment="1">
      <alignment/>
    </xf>
    <xf numFmtId="0" fontId="13" fillId="0" borderId="87" xfId="25" applyFont="1" applyFill="1" applyBorder="1" applyAlignment="1">
      <alignment vertical="top" wrapText="1"/>
      <protection/>
    </xf>
    <xf numFmtId="3" fontId="13" fillId="0" borderId="87" xfId="25" applyNumberFormat="1" applyFont="1" applyFill="1" applyBorder="1" applyAlignment="1">
      <alignment vertical="top" wrapText="1"/>
      <protection/>
    </xf>
    <xf numFmtId="3" fontId="13" fillId="0" borderId="88" xfId="25" applyNumberFormat="1" applyFont="1" applyFill="1" applyBorder="1" applyAlignment="1">
      <alignment vertical="top" wrapText="1"/>
      <protection/>
    </xf>
    <xf numFmtId="3" fontId="13" fillId="0" borderId="89" xfId="25" applyNumberFormat="1" applyFont="1" applyFill="1" applyBorder="1" applyAlignment="1">
      <alignment vertical="top" wrapText="1"/>
      <protection/>
    </xf>
    <xf numFmtId="0" fontId="8" fillId="0" borderId="55" xfId="0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0" fontId="8" fillId="0" borderId="5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8" fillId="0" borderId="90" xfId="0" applyNumberFormat="1" applyFont="1" applyFill="1" applyBorder="1" applyAlignment="1">
      <alignment/>
    </xf>
    <xf numFmtId="3" fontId="8" fillId="0" borderId="91" xfId="0" applyNumberFormat="1" applyFont="1" applyFill="1" applyBorder="1" applyAlignment="1">
      <alignment/>
    </xf>
    <xf numFmtId="3" fontId="8" fillId="0" borderId="55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7" fillId="0" borderId="0" xfId="0" applyFont="1" applyFill="1" applyBorder="1" applyAlignment="1">
      <alignment/>
    </xf>
    <xf numFmtId="3" fontId="2" fillId="0" borderId="0" xfId="0" applyFont="1" applyFill="1" applyBorder="1" applyAlignment="1">
      <alignment/>
    </xf>
    <xf numFmtId="3" fontId="13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3" fillId="0" borderId="92" xfId="25" applyFont="1" applyFill="1" applyBorder="1" applyAlignment="1">
      <alignment vertical="top" wrapText="1"/>
      <protection/>
    </xf>
    <xf numFmtId="0" fontId="13" fillId="0" borderId="10" xfId="0" applyFont="1" applyFill="1" applyBorder="1" applyAlignment="1">
      <alignment/>
    </xf>
    <xf numFmtId="3" fontId="13" fillId="0" borderId="92" xfId="25" applyNumberFormat="1" applyFont="1" applyFill="1" applyBorder="1" applyAlignment="1">
      <alignment vertical="top" wrapText="1"/>
      <protection/>
    </xf>
    <xf numFmtId="3" fontId="13" fillId="0" borderId="8" xfId="0" applyNumberFormat="1" applyFont="1" applyFill="1" applyBorder="1" applyAlignment="1">
      <alignment/>
    </xf>
    <xf numFmtId="0" fontId="13" fillId="0" borderId="93" xfId="25" applyFont="1" applyFill="1" applyBorder="1" applyAlignment="1">
      <alignment vertical="top" wrapText="1"/>
      <protection/>
    </xf>
    <xf numFmtId="3" fontId="13" fillId="0" borderId="10" xfId="0" applyNumberFormat="1" applyFont="1" applyFill="1" applyBorder="1" applyAlignment="1">
      <alignment/>
    </xf>
    <xf numFmtId="3" fontId="7" fillId="0" borderId="13" xfId="0" applyFont="1" applyFill="1" applyBorder="1" applyAlignment="1">
      <alignment/>
    </xf>
    <xf numFmtId="3" fontId="7" fillId="0" borderId="14" xfId="0" applyFont="1" applyFill="1" applyBorder="1" applyAlignment="1">
      <alignment/>
    </xf>
    <xf numFmtId="3" fontId="8" fillId="0" borderId="30" xfId="0" applyNumberFormat="1" applyFont="1" applyFill="1" applyBorder="1" applyAlignment="1">
      <alignment/>
    </xf>
    <xf numFmtId="3" fontId="8" fillId="0" borderId="94" xfId="0" applyNumberFormat="1" applyFont="1" applyFill="1" applyBorder="1" applyAlignment="1">
      <alignment/>
    </xf>
    <xf numFmtId="0" fontId="7" fillId="0" borderId="95" xfId="0" applyFont="1" applyFill="1" applyBorder="1" applyAlignment="1">
      <alignment/>
    </xf>
    <xf numFmtId="3" fontId="8" fillId="0" borderId="95" xfId="0" applyNumberFormat="1" applyFont="1" applyFill="1" applyBorder="1" applyAlignment="1">
      <alignment/>
    </xf>
    <xf numFmtId="0" fontId="13" fillId="0" borderId="95" xfId="0" applyFont="1" applyFill="1" applyBorder="1" applyAlignment="1">
      <alignment/>
    </xf>
    <xf numFmtId="0" fontId="7" fillId="0" borderId="96" xfId="0" applyFont="1" applyFill="1" applyBorder="1" applyAlignment="1">
      <alignment/>
    </xf>
    <xf numFmtId="0" fontId="8" fillId="0" borderId="96" xfId="0" applyFont="1" applyFill="1" applyBorder="1" applyAlignment="1">
      <alignment/>
    </xf>
    <xf numFmtId="3" fontId="14" fillId="0" borderId="97" xfId="0" applyFont="1" applyFill="1" applyBorder="1" applyAlignment="1">
      <alignment/>
    </xf>
    <xf numFmtId="0" fontId="8" fillId="0" borderId="98" xfId="0" applyFont="1" applyFill="1" applyBorder="1" applyAlignment="1">
      <alignment/>
    </xf>
    <xf numFmtId="3" fontId="8" fillId="0" borderId="77" xfId="0" applyFont="1" applyFill="1" applyBorder="1" applyAlignment="1">
      <alignment/>
    </xf>
    <xf numFmtId="3" fontId="8" fillId="3" borderId="90" xfId="0" applyNumberFormat="1" applyFont="1" applyFill="1" applyBorder="1" applyAlignment="1">
      <alignment/>
    </xf>
    <xf numFmtId="3" fontId="8" fillId="3" borderId="99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13" fillId="0" borderId="100" xfId="0" applyNumberFormat="1" applyFont="1" applyFill="1" applyBorder="1" applyAlignment="1">
      <alignment/>
    </xf>
    <xf numFmtId="3" fontId="13" fillId="0" borderId="101" xfId="0" applyNumberFormat="1" applyFont="1" applyFill="1" applyBorder="1" applyAlignment="1">
      <alignment/>
    </xf>
    <xf numFmtId="0" fontId="7" fillId="0" borderId="102" xfId="0" applyFont="1" applyFill="1" applyBorder="1" applyAlignment="1">
      <alignment/>
    </xf>
    <xf numFmtId="0" fontId="7" fillId="0" borderId="64" xfId="0" applyFont="1" applyFill="1" applyBorder="1" applyAlignment="1">
      <alignment/>
    </xf>
    <xf numFmtId="0" fontId="8" fillId="0" borderId="103" xfId="0" applyFont="1" applyFill="1" applyBorder="1" applyAlignment="1">
      <alignment horizontal="center"/>
    </xf>
    <xf numFmtId="0" fontId="8" fillId="0" borderId="8" xfId="0" applyFont="1" applyFill="1" applyBorder="1" applyAlignment="1">
      <alignment/>
    </xf>
    <xf numFmtId="0" fontId="8" fillId="0" borderId="54" xfId="0" applyFont="1" applyFill="1" applyBorder="1" applyAlignment="1">
      <alignment/>
    </xf>
    <xf numFmtId="0" fontId="8" fillId="0" borderId="104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7" fillId="0" borderId="10" xfId="0" applyFont="1" applyFill="1" applyBorder="1" applyAlignment="1">
      <alignment horizontal="left" indent="1"/>
    </xf>
    <xf numFmtId="0" fontId="7" fillId="2" borderId="10" xfId="0" applyFont="1" applyFill="1" applyBorder="1" applyAlignment="1">
      <alignment/>
    </xf>
    <xf numFmtId="0" fontId="7" fillId="0" borderId="105" xfId="0" applyFont="1" applyFill="1" applyBorder="1" applyAlignment="1">
      <alignment/>
    </xf>
    <xf numFmtId="0" fontId="7" fillId="0" borderId="8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8" fillId="0" borderId="106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107" xfId="0" applyFont="1" applyFill="1" applyBorder="1" applyAlignment="1">
      <alignment/>
    </xf>
    <xf numFmtId="0" fontId="8" fillId="0" borderId="108" xfId="0" applyFont="1" applyFill="1" applyBorder="1" applyAlignment="1">
      <alignment/>
    </xf>
    <xf numFmtId="3" fontId="8" fillId="0" borderId="109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8" fillId="0" borderId="110" xfId="0" applyFont="1" applyFill="1" applyBorder="1" applyAlignment="1">
      <alignment horizontal="center"/>
    </xf>
    <xf numFmtId="0" fontId="8" fillId="0" borderId="111" xfId="0" applyFont="1" applyFill="1" applyBorder="1" applyAlignment="1">
      <alignment horizontal="center"/>
    </xf>
    <xf numFmtId="0" fontId="8" fillId="0" borderId="112" xfId="0" applyFont="1" applyFill="1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Date" xfId="19"/>
    <cellStyle name="Fixed" xfId="20"/>
    <cellStyle name="Followed Hyperlink" xfId="21"/>
    <cellStyle name="HEADING1" xfId="22"/>
    <cellStyle name="HEADING2" xfId="23"/>
    <cellStyle name="Hyperlink" xfId="24"/>
    <cellStyle name="Normal_FY 2009" xfId="25"/>
    <cellStyle name="Percent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60"/>
  <sheetViews>
    <sheetView showGridLines="0" showZeros="0" tabSelected="1" view="pageBreakPreview" zoomScaleNormal="85" zoomScaleSheetLayoutView="100" workbookViewId="0" topLeftCell="A1">
      <pane xSplit="1" ySplit="6" topLeftCell="AZ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Z37" sqref="AZ37"/>
    </sheetView>
  </sheetViews>
  <sheetFormatPr defaultColWidth="8.88671875" defaultRowHeight="15"/>
  <cols>
    <col min="1" max="1" width="31.4453125" style="1" hidden="1" customWidth="1"/>
    <col min="2" max="9" width="7.77734375" style="1" hidden="1" customWidth="1"/>
    <col min="10" max="10" width="5.88671875" style="1" hidden="1" customWidth="1"/>
    <col min="11" max="11" width="7.77734375" style="65" hidden="1" customWidth="1"/>
    <col min="12" max="20" width="7.77734375" style="1" hidden="1" customWidth="1"/>
    <col min="21" max="21" width="7.77734375" style="65" hidden="1" customWidth="1"/>
    <col min="22" max="25" width="7.77734375" style="1" hidden="1" customWidth="1"/>
    <col min="26" max="26" width="7.77734375" style="65" hidden="1" customWidth="1"/>
    <col min="27" max="30" width="7.77734375" style="1" hidden="1" customWidth="1"/>
    <col min="31" max="31" width="7.77734375" style="65" hidden="1" customWidth="1"/>
    <col min="32" max="36" width="7.77734375" style="1" hidden="1" customWidth="1"/>
    <col min="37" max="42" width="7.77734375" style="84" hidden="1" customWidth="1"/>
    <col min="43" max="43" width="9.6640625" style="1" hidden="1" customWidth="1"/>
    <col min="44" max="44" width="9.77734375" style="1" hidden="1" customWidth="1"/>
    <col min="45" max="45" width="25.6640625" style="1" hidden="1" customWidth="1"/>
    <col min="46" max="51" width="9.77734375" style="1" hidden="1" customWidth="1"/>
    <col min="52" max="52" width="30.77734375" style="1" customWidth="1"/>
    <col min="53" max="57" width="7.77734375" style="1" customWidth="1"/>
    <col min="58" max="58" width="9.77734375" style="88" customWidth="1"/>
    <col min="59" max="59" width="30.77734375" style="1" hidden="1" customWidth="1"/>
    <col min="60" max="64" width="7.77734375" style="1" hidden="1" customWidth="1"/>
    <col min="65" max="94" width="9.77734375" style="1" hidden="1" customWidth="1"/>
    <col min="95" max="16384" width="9.77734375" style="1" customWidth="1"/>
  </cols>
  <sheetData>
    <row r="1" spans="37:64" ht="20.25" customHeight="1">
      <c r="AK1" s="88"/>
      <c r="AL1" s="88"/>
      <c r="AM1" s="88"/>
      <c r="AN1" s="88"/>
      <c r="AO1" s="88"/>
      <c r="AP1" s="88"/>
      <c r="AZ1" s="238" t="s">
        <v>0</v>
      </c>
      <c r="BA1" s="238"/>
      <c r="BB1" s="238"/>
      <c r="BC1" s="238"/>
      <c r="BD1" s="238"/>
      <c r="BE1" s="238"/>
      <c r="BG1" s="238" t="s">
        <v>0</v>
      </c>
      <c r="BH1" s="238"/>
      <c r="BI1" s="238"/>
      <c r="BJ1" s="238"/>
      <c r="BK1" s="238"/>
      <c r="BL1" s="238"/>
    </row>
    <row r="2" spans="37:52" ht="15.75">
      <c r="AK2" s="88"/>
      <c r="AL2" s="88"/>
      <c r="AM2" s="88"/>
      <c r="AN2" s="88"/>
      <c r="AO2" s="88"/>
      <c r="AP2" s="188"/>
      <c r="AZ2" s="1" t="s">
        <v>187</v>
      </c>
    </row>
    <row r="3" spans="1:64" ht="20.25">
      <c r="A3" s="4" t="s">
        <v>194</v>
      </c>
      <c r="B3" s="4"/>
      <c r="C3" s="4"/>
      <c r="D3" s="4"/>
      <c r="E3" s="4"/>
      <c r="F3" s="4"/>
      <c r="G3" s="99"/>
      <c r="H3" s="99"/>
      <c r="I3" s="99"/>
      <c r="J3" s="99"/>
      <c r="K3" s="99"/>
      <c r="L3" s="4"/>
      <c r="M3" s="4"/>
      <c r="N3" s="4"/>
      <c r="O3" s="4"/>
      <c r="P3" s="4"/>
      <c r="Q3" s="4"/>
      <c r="R3" s="4"/>
      <c r="S3" s="4"/>
      <c r="T3" s="4"/>
      <c r="V3" s="4"/>
      <c r="W3" s="4" t="s">
        <v>196</v>
      </c>
      <c r="X3" s="4"/>
      <c r="Y3" s="4"/>
      <c r="AA3" s="4"/>
      <c r="AB3" s="4"/>
      <c r="AC3" s="4"/>
      <c r="AD3" s="4"/>
      <c r="AF3" s="4"/>
      <c r="AG3" s="4"/>
      <c r="AH3" s="4"/>
      <c r="AI3" s="4"/>
      <c r="AJ3" s="4"/>
      <c r="AK3" s="110"/>
      <c r="AL3" s="170"/>
      <c r="AM3" s="170"/>
      <c r="AN3" s="170"/>
      <c r="AO3" s="170"/>
      <c r="AP3" s="170"/>
      <c r="AS3" s="4"/>
      <c r="AT3" s="4"/>
      <c r="AU3" s="4"/>
      <c r="AV3" s="4"/>
      <c r="AW3" s="4"/>
      <c r="AX3" s="4"/>
      <c r="AY3" s="4"/>
      <c r="AZ3" s="50" t="s">
        <v>204</v>
      </c>
      <c r="BA3" s="51"/>
      <c r="BB3" s="51"/>
      <c r="BC3" s="52"/>
      <c r="BD3" s="52"/>
      <c r="BE3" s="52"/>
      <c r="BG3" s="50" t="s">
        <v>205</v>
      </c>
      <c r="BH3" s="51"/>
      <c r="BI3" s="51"/>
      <c r="BJ3" s="51"/>
      <c r="BK3" s="51"/>
      <c r="BL3" s="51"/>
    </row>
    <row r="4" spans="1:57" ht="16.5" thickBot="1">
      <c r="A4" s="4"/>
      <c r="B4" s="4"/>
      <c r="C4" s="4"/>
      <c r="D4" s="4"/>
      <c r="E4" s="4"/>
      <c r="F4" s="4"/>
      <c r="G4" s="122"/>
      <c r="H4" s="122"/>
      <c r="I4" s="122"/>
      <c r="J4" s="122"/>
      <c r="K4" s="122"/>
      <c r="L4" s="4"/>
      <c r="M4" s="4"/>
      <c r="N4" s="4"/>
      <c r="O4" s="4"/>
      <c r="P4" s="4"/>
      <c r="Q4" s="4"/>
      <c r="R4" s="4"/>
      <c r="S4" s="4"/>
      <c r="T4" s="4"/>
      <c r="V4" s="4"/>
      <c r="W4" s="4"/>
      <c r="X4" s="4"/>
      <c r="Y4" s="4"/>
      <c r="AA4" s="122"/>
      <c r="AB4" s="4"/>
      <c r="AC4" s="4"/>
      <c r="AD4" s="4"/>
      <c r="AF4" s="4"/>
      <c r="AG4" s="4"/>
      <c r="AH4" s="4"/>
      <c r="AI4" s="4"/>
      <c r="AJ4" s="4"/>
      <c r="AK4" s="110"/>
      <c r="AL4" s="170"/>
      <c r="AM4" s="170"/>
      <c r="AN4" s="170"/>
      <c r="AO4" s="170"/>
      <c r="AP4" s="170"/>
      <c r="AS4" s="4"/>
      <c r="AT4" s="4"/>
      <c r="AU4" s="4" t="s">
        <v>204</v>
      </c>
      <c r="AV4" s="4"/>
      <c r="AW4" s="4"/>
      <c r="AX4" s="4"/>
      <c r="AY4" s="4"/>
      <c r="AZ4" s="4"/>
      <c r="BA4" s="122"/>
      <c r="BB4" s="122"/>
      <c r="BC4" s="122"/>
      <c r="BD4" s="122"/>
      <c r="BE4" s="122"/>
    </row>
    <row r="5" spans="1:57" ht="17.25" thickBot="1" thickTop="1">
      <c r="A5" s="53"/>
      <c r="B5" s="32" t="s">
        <v>1</v>
      </c>
      <c r="C5" s="54"/>
      <c r="D5" s="6"/>
      <c r="E5" s="6"/>
      <c r="F5" s="7"/>
      <c r="G5" s="32" t="s">
        <v>195</v>
      </c>
      <c r="H5" s="6"/>
      <c r="I5" s="6"/>
      <c r="J5" s="6"/>
      <c r="K5" s="33"/>
      <c r="L5" s="5" t="s">
        <v>2</v>
      </c>
      <c r="M5" s="6"/>
      <c r="N5" s="6"/>
      <c r="O5" s="6"/>
      <c r="P5" s="33"/>
      <c r="Q5" s="5" t="s">
        <v>3</v>
      </c>
      <c r="R5" s="6"/>
      <c r="S5" s="6"/>
      <c r="T5" s="6"/>
      <c r="U5" s="33"/>
      <c r="V5" s="5" t="s">
        <v>186</v>
      </c>
      <c r="W5" s="6"/>
      <c r="X5" s="6"/>
      <c r="Y5" s="6"/>
      <c r="Z5" s="7"/>
      <c r="AA5" s="32" t="s">
        <v>4</v>
      </c>
      <c r="AB5" s="6"/>
      <c r="AC5" s="6"/>
      <c r="AD5" s="6"/>
      <c r="AE5" s="33"/>
      <c r="AF5" s="5" t="s">
        <v>5</v>
      </c>
      <c r="AG5" s="6"/>
      <c r="AH5" s="6"/>
      <c r="AI5" s="6"/>
      <c r="AJ5" s="103"/>
      <c r="AK5" s="111"/>
      <c r="AL5" s="239" t="s">
        <v>171</v>
      </c>
      <c r="AM5" s="240"/>
      <c r="AN5" s="240"/>
      <c r="AO5" s="240"/>
      <c r="AP5" s="241"/>
      <c r="AS5" s="4"/>
      <c r="AT5" s="4"/>
      <c r="AU5" s="4"/>
      <c r="AV5" s="4"/>
      <c r="AW5" s="4"/>
      <c r="AX5" s="4"/>
      <c r="AY5" s="4"/>
      <c r="AZ5" s="4"/>
      <c r="BA5" s="122"/>
      <c r="BB5" s="122"/>
      <c r="BC5" s="122"/>
      <c r="BD5" s="122"/>
      <c r="BE5" s="122"/>
    </row>
    <row r="6" spans="1:64" ht="17.25" thickBot="1" thickTop="1">
      <c r="A6" s="56" t="s">
        <v>6</v>
      </c>
      <c r="B6" s="34" t="s">
        <v>7</v>
      </c>
      <c r="C6" s="9" t="s">
        <v>8</v>
      </c>
      <c r="D6" s="9" t="s">
        <v>9</v>
      </c>
      <c r="E6" s="9" t="s">
        <v>10</v>
      </c>
      <c r="F6" s="10" t="s">
        <v>11</v>
      </c>
      <c r="G6" s="34" t="s">
        <v>7</v>
      </c>
      <c r="H6" s="9" t="s">
        <v>8</v>
      </c>
      <c r="I6" s="9" t="s">
        <v>9</v>
      </c>
      <c r="J6" s="9" t="s">
        <v>10</v>
      </c>
      <c r="K6" s="35" t="s">
        <v>11</v>
      </c>
      <c r="L6" s="8" t="s">
        <v>7</v>
      </c>
      <c r="M6" s="9" t="s">
        <v>8</v>
      </c>
      <c r="N6" s="9" t="s">
        <v>9</v>
      </c>
      <c r="O6" s="9" t="s">
        <v>10</v>
      </c>
      <c r="P6" s="35" t="s">
        <v>11</v>
      </c>
      <c r="Q6" s="8" t="s">
        <v>7</v>
      </c>
      <c r="R6" s="9" t="s">
        <v>8</v>
      </c>
      <c r="S6" s="9" t="s">
        <v>9</v>
      </c>
      <c r="T6" s="9" t="s">
        <v>10</v>
      </c>
      <c r="U6" s="35" t="s">
        <v>11</v>
      </c>
      <c r="V6" s="8" t="s">
        <v>7</v>
      </c>
      <c r="W6" s="9" t="s">
        <v>8</v>
      </c>
      <c r="X6" s="9" t="s">
        <v>9</v>
      </c>
      <c r="Y6" s="9" t="s">
        <v>10</v>
      </c>
      <c r="Z6" s="10" t="s">
        <v>11</v>
      </c>
      <c r="AA6" s="34" t="s">
        <v>7</v>
      </c>
      <c r="AB6" s="9" t="s">
        <v>8</v>
      </c>
      <c r="AC6" s="9" t="s">
        <v>9</v>
      </c>
      <c r="AD6" s="9" t="s">
        <v>10</v>
      </c>
      <c r="AE6" s="35" t="s">
        <v>11</v>
      </c>
      <c r="AF6" s="8" t="s">
        <v>7</v>
      </c>
      <c r="AG6" s="9" t="s">
        <v>8</v>
      </c>
      <c r="AH6" s="9" t="s">
        <v>9</v>
      </c>
      <c r="AI6" s="9" t="s">
        <v>10</v>
      </c>
      <c r="AJ6" s="104" t="s">
        <v>11</v>
      </c>
      <c r="AK6" s="112"/>
      <c r="AL6" s="34" t="s">
        <v>7</v>
      </c>
      <c r="AM6" s="9" t="s">
        <v>8</v>
      </c>
      <c r="AN6" s="9" t="s">
        <v>9</v>
      </c>
      <c r="AO6" s="9" t="s">
        <v>10</v>
      </c>
      <c r="AP6" s="35" t="s">
        <v>12</v>
      </c>
      <c r="AQ6" s="57"/>
      <c r="AR6" s="57"/>
      <c r="AS6" s="58" t="s">
        <v>13</v>
      </c>
      <c r="AT6" s="58" t="s">
        <v>7</v>
      </c>
      <c r="AU6" s="58" t="s">
        <v>8</v>
      </c>
      <c r="AV6" s="58" t="s">
        <v>9</v>
      </c>
      <c r="AW6" s="58" t="s">
        <v>10</v>
      </c>
      <c r="AX6" s="58" t="s">
        <v>12</v>
      </c>
      <c r="AY6" s="58"/>
      <c r="AZ6" s="59" t="s">
        <v>6</v>
      </c>
      <c r="BA6" s="60" t="s">
        <v>7</v>
      </c>
      <c r="BB6" s="60" t="s">
        <v>8</v>
      </c>
      <c r="BC6" s="60" t="s">
        <v>9</v>
      </c>
      <c r="BD6" s="60" t="s">
        <v>10</v>
      </c>
      <c r="BE6" s="61" t="s">
        <v>12</v>
      </c>
      <c r="BF6" s="232"/>
      <c r="BG6" s="219" t="s">
        <v>6</v>
      </c>
      <c r="BH6" s="60" t="s">
        <v>7</v>
      </c>
      <c r="BI6" s="60" t="s">
        <v>8</v>
      </c>
      <c r="BJ6" s="60" t="s">
        <v>9</v>
      </c>
      <c r="BK6" s="60" t="s">
        <v>10</v>
      </c>
      <c r="BL6" s="61" t="s">
        <v>12</v>
      </c>
    </row>
    <row r="7" spans="1:64" ht="15">
      <c r="A7" s="62" t="s">
        <v>14</v>
      </c>
      <c r="B7" s="36"/>
      <c r="C7" s="12"/>
      <c r="D7" s="12"/>
      <c r="E7" s="12"/>
      <c r="F7" s="180"/>
      <c r="G7" s="36"/>
      <c r="H7" s="12"/>
      <c r="I7" s="12"/>
      <c r="J7" s="12"/>
      <c r="K7" s="182"/>
      <c r="L7" s="11"/>
      <c r="M7" s="12"/>
      <c r="N7" s="12"/>
      <c r="O7" s="12"/>
      <c r="P7" s="29">
        <f aca="true" t="shared" si="0" ref="P7:P56">SUM(L7:O7)</f>
        <v>0</v>
      </c>
      <c r="Q7" s="11"/>
      <c r="R7" s="12"/>
      <c r="S7" s="12"/>
      <c r="T7" s="12"/>
      <c r="U7" s="182"/>
      <c r="V7" s="11"/>
      <c r="W7" s="12"/>
      <c r="X7" s="12"/>
      <c r="Y7" s="12"/>
      <c r="Z7" s="126">
        <f aca="true" t="shared" si="1" ref="Z7:Z56">SUM(V7:Y7)</f>
        <v>0</v>
      </c>
      <c r="AA7" s="11"/>
      <c r="AB7" s="12"/>
      <c r="AC7" s="12"/>
      <c r="AD7" s="12"/>
      <c r="AE7" s="182"/>
      <c r="AF7" s="11"/>
      <c r="AG7" s="12"/>
      <c r="AH7" s="12"/>
      <c r="AI7" s="12"/>
      <c r="AJ7" s="106"/>
      <c r="AK7" s="113"/>
      <c r="AL7" s="12"/>
      <c r="AM7" s="12"/>
      <c r="AN7" s="12"/>
      <c r="AO7" s="12"/>
      <c r="AP7" s="105"/>
      <c r="AQ7" s="2"/>
      <c r="AR7" s="2"/>
      <c r="AS7" s="2" t="s">
        <v>15</v>
      </c>
      <c r="AT7" s="3">
        <f>AL18</f>
        <v>8397</v>
      </c>
      <c r="AU7" s="3">
        <f>AM18</f>
        <v>23162</v>
      </c>
      <c r="AV7" s="3">
        <f>AN18</f>
        <v>3821</v>
      </c>
      <c r="AW7" s="3">
        <f>AO18</f>
        <v>1754</v>
      </c>
      <c r="AX7" s="3">
        <f>AP18</f>
        <v>37134</v>
      </c>
      <c r="AY7" s="2"/>
      <c r="AZ7" s="63" t="s">
        <v>14</v>
      </c>
      <c r="BA7" s="12"/>
      <c r="BB7" s="12"/>
      <c r="BC7" s="12"/>
      <c r="BD7" s="12"/>
      <c r="BE7" s="43"/>
      <c r="BF7" s="87"/>
      <c r="BG7" s="220" t="s">
        <v>14</v>
      </c>
      <c r="BH7" s="12"/>
      <c r="BI7" s="12"/>
      <c r="BJ7" s="12"/>
      <c r="BK7" s="12"/>
      <c r="BL7" s="43"/>
    </row>
    <row r="8" spans="1:68" ht="15">
      <c r="A8" s="27" t="s">
        <v>16</v>
      </c>
      <c r="B8" s="28"/>
      <c r="C8" s="14">
        <v>6</v>
      </c>
      <c r="D8" s="14">
        <v>6</v>
      </c>
      <c r="E8" s="14">
        <v>3</v>
      </c>
      <c r="F8" s="181">
        <f aca="true" t="shared" si="2" ref="F8:F56">SUM(B8:E8)</f>
        <v>15</v>
      </c>
      <c r="G8" s="37"/>
      <c r="H8" s="38">
        <v>39</v>
      </c>
      <c r="I8" s="38">
        <v>194</v>
      </c>
      <c r="J8" s="38">
        <v>46</v>
      </c>
      <c r="K8" s="97">
        <f aca="true" t="shared" si="3" ref="K8:K56">SUM(G8:J8)</f>
        <v>279</v>
      </c>
      <c r="L8" s="13">
        <f aca="true" t="shared" si="4" ref="L8:L17">(G8-B8)</f>
        <v>0</v>
      </c>
      <c r="M8" s="14">
        <f aca="true" t="shared" si="5" ref="M8:M17">(H8-C8)</f>
        <v>33</v>
      </c>
      <c r="N8" s="14">
        <f aca="true" t="shared" si="6" ref="N8:N17">(I8-D8)</f>
        <v>188</v>
      </c>
      <c r="O8" s="14">
        <f aca="true" t="shared" si="7" ref="O8:O17">(J8-E8)</f>
        <v>43</v>
      </c>
      <c r="P8" s="29">
        <f t="shared" si="0"/>
        <v>264</v>
      </c>
      <c r="Q8" s="41">
        <v>989</v>
      </c>
      <c r="R8" s="38">
        <v>2575</v>
      </c>
      <c r="S8" s="38">
        <v>402</v>
      </c>
      <c r="T8" s="38">
        <v>30</v>
      </c>
      <c r="U8" s="97">
        <f aca="true" t="shared" si="8" ref="U8:U56">SUM(Q8:T8)</f>
        <v>3996</v>
      </c>
      <c r="V8" s="13"/>
      <c r="W8" s="14">
        <v>3</v>
      </c>
      <c r="X8" s="14"/>
      <c r="Y8" s="14"/>
      <c r="Z8" s="97">
        <f t="shared" si="1"/>
        <v>3</v>
      </c>
      <c r="AA8" s="194">
        <v>867</v>
      </c>
      <c r="AB8" s="177">
        <v>1994</v>
      </c>
      <c r="AC8" s="176">
        <v>637</v>
      </c>
      <c r="AD8" s="176">
        <v>93</v>
      </c>
      <c r="AE8" s="97">
        <f aca="true" t="shared" si="9" ref="AE8:AE18">SUM(AA8:AD8)</f>
        <v>3591</v>
      </c>
      <c r="AF8" s="13">
        <f aca="true" t="shared" si="10" ref="AF8:AF17">(AA8-V8)</f>
        <v>867</v>
      </c>
      <c r="AG8" s="14">
        <f aca="true" t="shared" si="11" ref="AG8:AG17">(AB8-W8)</f>
        <v>1991</v>
      </c>
      <c r="AH8" s="14">
        <f aca="true" t="shared" si="12" ref="AH8:AH17">(AC8-X8)</f>
        <v>637</v>
      </c>
      <c r="AI8" s="14">
        <f aca="true" t="shared" si="13" ref="AI8:AI17">(AD8-Y8)</f>
        <v>93</v>
      </c>
      <c r="AJ8" s="30">
        <f aca="true" t="shared" si="14" ref="AJ8:AJ56">SUM(AF8:AI8)</f>
        <v>3588</v>
      </c>
      <c r="AK8" s="114"/>
      <c r="AL8" s="14">
        <f aca="true" t="shared" si="15" ref="AL8:AL26">(G8+Q8+AA8)</f>
        <v>1856</v>
      </c>
      <c r="AM8" s="14">
        <f aca="true" t="shared" si="16" ref="AM8:AM41">(H8+R8+AB8)</f>
        <v>4608</v>
      </c>
      <c r="AN8" s="14">
        <f aca="true" t="shared" si="17" ref="AN8:AN41">(I8+S8+AC8)</f>
        <v>1233</v>
      </c>
      <c r="AO8" s="14">
        <f aca="true" t="shared" si="18" ref="AO8:AO41">(J8+T8+AD8)</f>
        <v>169</v>
      </c>
      <c r="AP8" s="14">
        <f aca="true" t="shared" si="19" ref="AP8:AP41">(K8+U8+AE8)</f>
        <v>7866</v>
      </c>
      <c r="AQ8" s="3">
        <f aca="true" t="shared" si="20" ref="AQ8:AQ56">SUM(AL8:AO8)</f>
        <v>7866</v>
      </c>
      <c r="AR8" s="3"/>
      <c r="AS8" s="2" t="s">
        <v>17</v>
      </c>
      <c r="AT8" s="3">
        <f>AL25</f>
        <v>3008</v>
      </c>
      <c r="AU8" s="3">
        <f>AM25</f>
        <v>13479</v>
      </c>
      <c r="AV8" s="3">
        <f>AN25</f>
        <v>5116</v>
      </c>
      <c r="AW8" s="3">
        <f>AO25</f>
        <v>43</v>
      </c>
      <c r="AX8" s="3">
        <f>AP25</f>
        <v>21646</v>
      </c>
      <c r="AY8" s="2"/>
      <c r="AZ8" s="31" t="s">
        <v>16</v>
      </c>
      <c r="BA8" s="14">
        <f aca="true" t="shared" si="21" ref="BA8:BA18">AL8</f>
        <v>1856</v>
      </c>
      <c r="BB8" s="14">
        <f aca="true" t="shared" si="22" ref="BB8:BB18">AM8</f>
        <v>4608</v>
      </c>
      <c r="BC8" s="14">
        <f aca="true" t="shared" si="23" ref="BC8:BC18">AN8</f>
        <v>1233</v>
      </c>
      <c r="BD8" s="14">
        <f aca="true" t="shared" si="24" ref="BD8:BD18">AO8</f>
        <v>169</v>
      </c>
      <c r="BE8" s="30">
        <f aca="true" t="shared" si="25" ref="BE8:BE18">AP8</f>
        <v>7866</v>
      </c>
      <c r="BF8" s="87"/>
      <c r="BG8" s="41" t="s">
        <v>16</v>
      </c>
      <c r="BH8" s="14">
        <f aca="true" t="shared" si="26" ref="BH8:BH18">(BA8-G8)</f>
        <v>1856</v>
      </c>
      <c r="BI8" s="14">
        <f aca="true" t="shared" si="27" ref="BI8:BI18">(BB8-H8)</f>
        <v>4569</v>
      </c>
      <c r="BJ8" s="14">
        <f aca="true" t="shared" si="28" ref="BJ8:BJ18">(BC8-I8)</f>
        <v>1039</v>
      </c>
      <c r="BK8" s="14">
        <f aca="true" t="shared" si="29" ref="BK8:BK18">(BD8-J8)</f>
        <v>123</v>
      </c>
      <c r="BL8" s="30">
        <f aca="true" t="shared" si="30" ref="BL8:BL18">(BE8-K8)</f>
        <v>7587</v>
      </c>
      <c r="BM8" s="86">
        <f aca="true" t="shared" si="31" ref="BM8:BM56">SUM(BH8:BI8,BJ8:BK8)</f>
        <v>7587</v>
      </c>
      <c r="BN8" s="86">
        <f aca="true" t="shared" si="32" ref="BN8:BN56">BM8-BL8</f>
        <v>0</v>
      </c>
      <c r="BP8" s="1">
        <f>25102+271531+249625</f>
        <v>546258</v>
      </c>
    </row>
    <row r="9" spans="1:66" ht="15">
      <c r="A9" s="27" t="s">
        <v>18</v>
      </c>
      <c r="B9" s="28"/>
      <c r="C9" s="14">
        <v>6</v>
      </c>
      <c r="D9" s="14">
        <v>1</v>
      </c>
      <c r="E9" s="14"/>
      <c r="F9" s="181">
        <f t="shared" si="2"/>
        <v>7</v>
      </c>
      <c r="G9" s="37"/>
      <c r="H9" s="38">
        <v>12</v>
      </c>
      <c r="I9" s="38">
        <v>71</v>
      </c>
      <c r="J9" s="38">
        <v>67</v>
      </c>
      <c r="K9" s="97">
        <f t="shared" si="3"/>
        <v>150</v>
      </c>
      <c r="L9" s="13">
        <f t="shared" si="4"/>
        <v>0</v>
      </c>
      <c r="M9" s="14">
        <f t="shared" si="5"/>
        <v>6</v>
      </c>
      <c r="N9" s="14">
        <f t="shared" si="6"/>
        <v>70</v>
      </c>
      <c r="O9" s="14">
        <f t="shared" si="7"/>
        <v>67</v>
      </c>
      <c r="P9" s="29">
        <f t="shared" si="0"/>
        <v>143</v>
      </c>
      <c r="Q9" s="41">
        <v>372</v>
      </c>
      <c r="R9" s="38">
        <v>1242</v>
      </c>
      <c r="S9" s="38">
        <v>132</v>
      </c>
      <c r="T9" s="38">
        <v>114</v>
      </c>
      <c r="U9" s="97">
        <f t="shared" si="8"/>
        <v>1860</v>
      </c>
      <c r="V9" s="13"/>
      <c r="W9" s="14"/>
      <c r="X9" s="14">
        <v>2</v>
      </c>
      <c r="Y9" s="14"/>
      <c r="Z9" s="97">
        <f t="shared" si="1"/>
        <v>2</v>
      </c>
      <c r="AA9" s="194">
        <v>248</v>
      </c>
      <c r="AB9" s="176">
        <v>1093</v>
      </c>
      <c r="AC9" s="176">
        <v>181</v>
      </c>
      <c r="AD9" s="176">
        <v>105</v>
      </c>
      <c r="AE9" s="97">
        <f t="shared" si="9"/>
        <v>1627</v>
      </c>
      <c r="AF9" s="13">
        <f t="shared" si="10"/>
        <v>248</v>
      </c>
      <c r="AG9" s="14">
        <f t="shared" si="11"/>
        <v>1093</v>
      </c>
      <c r="AH9" s="14">
        <f t="shared" si="12"/>
        <v>179</v>
      </c>
      <c r="AI9" s="14">
        <f t="shared" si="13"/>
        <v>105</v>
      </c>
      <c r="AJ9" s="30">
        <f t="shared" si="14"/>
        <v>1625</v>
      </c>
      <c r="AK9" s="114"/>
      <c r="AL9" s="14">
        <f t="shared" si="15"/>
        <v>620</v>
      </c>
      <c r="AM9" s="14">
        <f t="shared" si="16"/>
        <v>2347</v>
      </c>
      <c r="AN9" s="14">
        <f t="shared" si="17"/>
        <v>384</v>
      </c>
      <c r="AO9" s="14">
        <f t="shared" si="18"/>
        <v>286</v>
      </c>
      <c r="AP9" s="14">
        <f t="shared" si="19"/>
        <v>3637</v>
      </c>
      <c r="AQ9" s="3">
        <f t="shared" si="20"/>
        <v>3637</v>
      </c>
      <c r="AR9" s="3"/>
      <c r="AS9" s="2" t="s">
        <v>19</v>
      </c>
      <c r="AT9" s="3">
        <f>AL65</f>
        <v>193269</v>
      </c>
      <c r="AU9" s="3">
        <f>AM65</f>
        <v>100817</v>
      </c>
      <c r="AV9" s="3">
        <f>AN65</f>
        <v>12509</v>
      </c>
      <c r="AW9" s="3">
        <f>AO65</f>
        <v>5332</v>
      </c>
      <c r="AX9" s="3">
        <f>AP65</f>
        <v>311927</v>
      </c>
      <c r="AY9" s="2"/>
      <c r="AZ9" s="31" t="s">
        <v>18</v>
      </c>
      <c r="BA9" s="14">
        <f t="shared" si="21"/>
        <v>620</v>
      </c>
      <c r="BB9" s="14">
        <f t="shared" si="22"/>
        <v>2347</v>
      </c>
      <c r="BC9" s="14">
        <f t="shared" si="23"/>
        <v>384</v>
      </c>
      <c r="BD9" s="14">
        <f t="shared" si="24"/>
        <v>286</v>
      </c>
      <c r="BE9" s="30">
        <f t="shared" si="25"/>
        <v>3637</v>
      </c>
      <c r="BF9" s="87"/>
      <c r="BG9" s="41" t="s">
        <v>18</v>
      </c>
      <c r="BH9" s="14">
        <f t="shared" si="26"/>
        <v>620</v>
      </c>
      <c r="BI9" s="14">
        <f t="shared" si="27"/>
        <v>2335</v>
      </c>
      <c r="BJ9" s="14">
        <f t="shared" si="28"/>
        <v>313</v>
      </c>
      <c r="BK9" s="14">
        <f t="shared" si="29"/>
        <v>219</v>
      </c>
      <c r="BL9" s="30">
        <f t="shared" si="30"/>
        <v>3487</v>
      </c>
      <c r="BM9" s="86">
        <f t="shared" si="31"/>
        <v>3487</v>
      </c>
      <c r="BN9" s="86">
        <f t="shared" si="32"/>
        <v>0</v>
      </c>
    </row>
    <row r="10" spans="1:66" ht="15">
      <c r="A10" s="27" t="s">
        <v>176</v>
      </c>
      <c r="B10" s="28">
        <f>1</f>
        <v>1</v>
      </c>
      <c r="C10" s="14">
        <v>15</v>
      </c>
      <c r="D10" s="14">
        <f>6+2</f>
        <v>8</v>
      </c>
      <c r="E10" s="14">
        <f>8+5</f>
        <v>13</v>
      </c>
      <c r="F10" s="181">
        <f t="shared" si="2"/>
        <v>37</v>
      </c>
      <c r="G10" s="37">
        <v>64</v>
      </c>
      <c r="H10" s="38">
        <f>340+120</f>
        <v>460</v>
      </c>
      <c r="I10" s="38">
        <f>119+40</f>
        <v>159</v>
      </c>
      <c r="J10" s="38">
        <f>64+32</f>
        <v>96</v>
      </c>
      <c r="K10" s="97">
        <f t="shared" si="3"/>
        <v>779</v>
      </c>
      <c r="L10" s="13">
        <f t="shared" si="4"/>
        <v>63</v>
      </c>
      <c r="M10" s="14">
        <f t="shared" si="5"/>
        <v>445</v>
      </c>
      <c r="N10" s="14">
        <f t="shared" si="6"/>
        <v>151</v>
      </c>
      <c r="O10" s="14">
        <f t="shared" si="7"/>
        <v>83</v>
      </c>
      <c r="P10" s="29">
        <f t="shared" si="0"/>
        <v>742</v>
      </c>
      <c r="Q10" s="41">
        <v>1533</v>
      </c>
      <c r="R10" s="38">
        <f>3441+832</f>
        <v>4273</v>
      </c>
      <c r="S10" s="38">
        <f>155+340</f>
        <v>495</v>
      </c>
      <c r="T10" s="38">
        <f>144+62</f>
        <v>206</v>
      </c>
      <c r="U10" s="97">
        <f t="shared" si="8"/>
        <v>6507</v>
      </c>
      <c r="V10" s="13">
        <v>1</v>
      </c>
      <c r="W10" s="14">
        <v>35</v>
      </c>
      <c r="X10" s="14">
        <v>5</v>
      </c>
      <c r="Y10" s="14">
        <v>3</v>
      </c>
      <c r="Z10" s="97">
        <f t="shared" si="1"/>
        <v>44</v>
      </c>
      <c r="AA10" s="194">
        <v>545</v>
      </c>
      <c r="AB10" s="177">
        <f>4548+1016</f>
        <v>5564</v>
      </c>
      <c r="AC10" s="176">
        <f>191+252</f>
        <v>443</v>
      </c>
      <c r="AD10" s="176">
        <f>90+51</f>
        <v>141</v>
      </c>
      <c r="AE10" s="97">
        <f t="shared" si="9"/>
        <v>6693</v>
      </c>
      <c r="AF10" s="13">
        <f t="shared" si="10"/>
        <v>544</v>
      </c>
      <c r="AG10" s="14">
        <f t="shared" si="11"/>
        <v>5529</v>
      </c>
      <c r="AH10" s="14">
        <f t="shared" si="12"/>
        <v>438</v>
      </c>
      <c r="AI10" s="14">
        <f t="shared" si="13"/>
        <v>138</v>
      </c>
      <c r="AJ10" s="30">
        <f t="shared" si="14"/>
        <v>6649</v>
      </c>
      <c r="AK10" s="114"/>
      <c r="AL10" s="14">
        <f t="shared" si="15"/>
        <v>2142</v>
      </c>
      <c r="AM10" s="14">
        <f t="shared" si="16"/>
        <v>10297</v>
      </c>
      <c r="AN10" s="14">
        <f t="shared" si="17"/>
        <v>1097</v>
      </c>
      <c r="AO10" s="14">
        <f t="shared" si="18"/>
        <v>443</v>
      </c>
      <c r="AP10" s="14">
        <f t="shared" si="19"/>
        <v>13979</v>
      </c>
      <c r="AQ10" s="3">
        <f t="shared" si="20"/>
        <v>13979</v>
      </c>
      <c r="AR10" s="3"/>
      <c r="AS10" s="2" t="s">
        <v>21</v>
      </c>
      <c r="AT10" s="3">
        <f>AL72</f>
        <v>7959</v>
      </c>
      <c r="AU10" s="3">
        <f>AM72</f>
        <v>35816</v>
      </c>
      <c r="AV10" s="3">
        <f>AN72</f>
        <v>2329</v>
      </c>
      <c r="AW10" s="3">
        <f>AO72</f>
        <v>0</v>
      </c>
      <c r="AX10" s="3">
        <f>AP72</f>
        <v>46104</v>
      </c>
      <c r="AY10" s="2"/>
      <c r="AZ10" s="31" t="s">
        <v>20</v>
      </c>
      <c r="BA10" s="14">
        <f t="shared" si="21"/>
        <v>2142</v>
      </c>
      <c r="BB10" s="14">
        <f t="shared" si="22"/>
        <v>10297</v>
      </c>
      <c r="BC10" s="14">
        <f t="shared" si="23"/>
        <v>1097</v>
      </c>
      <c r="BD10" s="14">
        <f t="shared" si="24"/>
        <v>443</v>
      </c>
      <c r="BE10" s="30">
        <f t="shared" si="25"/>
        <v>13979</v>
      </c>
      <c r="BF10" s="87"/>
      <c r="BG10" s="41" t="s">
        <v>20</v>
      </c>
      <c r="BH10" s="14">
        <f t="shared" si="26"/>
        <v>2078</v>
      </c>
      <c r="BI10" s="14">
        <f t="shared" si="27"/>
        <v>9837</v>
      </c>
      <c r="BJ10" s="14">
        <f t="shared" si="28"/>
        <v>938</v>
      </c>
      <c r="BK10" s="14">
        <f t="shared" si="29"/>
        <v>347</v>
      </c>
      <c r="BL10" s="30">
        <f t="shared" si="30"/>
        <v>13200</v>
      </c>
      <c r="BM10" s="86">
        <f t="shared" si="31"/>
        <v>13200</v>
      </c>
      <c r="BN10" s="86">
        <f t="shared" si="32"/>
        <v>0</v>
      </c>
    </row>
    <row r="11" spans="1:66" ht="15">
      <c r="A11" s="27" t="s">
        <v>199</v>
      </c>
      <c r="B11" s="37"/>
      <c r="C11" s="38"/>
      <c r="D11" s="38"/>
      <c r="E11" s="38"/>
      <c r="F11" s="181">
        <f t="shared" si="2"/>
        <v>0</v>
      </c>
      <c r="G11" s="37"/>
      <c r="H11" s="38">
        <v>42</v>
      </c>
      <c r="I11" s="38">
        <v>6</v>
      </c>
      <c r="J11" s="38"/>
      <c r="K11" s="97">
        <f t="shared" si="3"/>
        <v>48</v>
      </c>
      <c r="L11" s="13">
        <f t="shared" si="4"/>
        <v>0</v>
      </c>
      <c r="M11" s="14">
        <f t="shared" si="5"/>
        <v>42</v>
      </c>
      <c r="N11" s="14">
        <f t="shared" si="6"/>
        <v>6</v>
      </c>
      <c r="O11" s="14">
        <f t="shared" si="7"/>
        <v>0</v>
      </c>
      <c r="P11" s="29">
        <f t="shared" si="0"/>
        <v>48</v>
      </c>
      <c r="Q11" s="41">
        <v>26</v>
      </c>
      <c r="R11" s="38">
        <f>332+147</f>
        <v>479</v>
      </c>
      <c r="S11" s="38">
        <f>36+6</f>
        <v>42</v>
      </c>
      <c r="T11" s="38"/>
      <c r="U11" s="97">
        <f t="shared" si="8"/>
        <v>547</v>
      </c>
      <c r="V11" s="41"/>
      <c r="W11" s="38">
        <v>9</v>
      </c>
      <c r="X11" s="38"/>
      <c r="Y11" s="38"/>
      <c r="Z11" s="97">
        <f t="shared" si="1"/>
        <v>9</v>
      </c>
      <c r="AA11" s="195"/>
      <c r="AB11" s="195">
        <f>378+105</f>
        <v>483</v>
      </c>
      <c r="AC11" s="151">
        <v>28</v>
      </c>
      <c r="AD11" s="151"/>
      <c r="AE11" s="97">
        <f t="shared" si="9"/>
        <v>511</v>
      </c>
      <c r="AF11" s="13">
        <f t="shared" si="10"/>
        <v>0</v>
      </c>
      <c r="AG11" s="14">
        <f t="shared" si="11"/>
        <v>474</v>
      </c>
      <c r="AH11" s="14">
        <f t="shared" si="12"/>
        <v>28</v>
      </c>
      <c r="AI11" s="14">
        <f t="shared" si="13"/>
        <v>0</v>
      </c>
      <c r="AJ11" s="30">
        <f t="shared" si="14"/>
        <v>502</v>
      </c>
      <c r="AK11" s="114"/>
      <c r="AL11" s="14">
        <f t="shared" si="15"/>
        <v>26</v>
      </c>
      <c r="AM11" s="14">
        <f t="shared" si="16"/>
        <v>1004</v>
      </c>
      <c r="AN11" s="14">
        <f t="shared" si="17"/>
        <v>76</v>
      </c>
      <c r="AO11" s="14">
        <f t="shared" si="18"/>
        <v>0</v>
      </c>
      <c r="AP11" s="14">
        <f t="shared" si="19"/>
        <v>1106</v>
      </c>
      <c r="AQ11" s="3">
        <f t="shared" si="20"/>
        <v>1106</v>
      </c>
      <c r="AR11" s="3"/>
      <c r="AS11" s="2" t="s">
        <v>23</v>
      </c>
      <c r="AT11" s="3">
        <f>AL83</f>
        <v>5026</v>
      </c>
      <c r="AU11" s="3">
        <f>AM83</f>
        <v>17260</v>
      </c>
      <c r="AV11" s="3">
        <f>AN83</f>
        <v>13536</v>
      </c>
      <c r="AW11" s="3">
        <f>AO83</f>
        <v>1700</v>
      </c>
      <c r="AX11" s="3">
        <f>AP83</f>
        <v>37522</v>
      </c>
      <c r="AY11" s="2"/>
      <c r="AZ11" s="31" t="s">
        <v>22</v>
      </c>
      <c r="BA11" s="14">
        <f t="shared" si="21"/>
        <v>26</v>
      </c>
      <c r="BB11" s="14">
        <f t="shared" si="22"/>
        <v>1004</v>
      </c>
      <c r="BC11" s="14">
        <f t="shared" si="23"/>
        <v>76</v>
      </c>
      <c r="BD11" s="14">
        <f t="shared" si="24"/>
        <v>0</v>
      </c>
      <c r="BE11" s="30">
        <f t="shared" si="25"/>
        <v>1106</v>
      </c>
      <c r="BF11" s="87"/>
      <c r="BG11" s="41" t="s">
        <v>22</v>
      </c>
      <c r="BH11" s="14">
        <f t="shared" si="26"/>
        <v>26</v>
      </c>
      <c r="BI11" s="14">
        <f t="shared" si="27"/>
        <v>962</v>
      </c>
      <c r="BJ11" s="14">
        <f t="shared" si="28"/>
        <v>70</v>
      </c>
      <c r="BK11" s="14">
        <f t="shared" si="29"/>
        <v>0</v>
      </c>
      <c r="BL11" s="30">
        <f t="shared" si="30"/>
        <v>1058</v>
      </c>
      <c r="BM11" s="86">
        <f t="shared" si="31"/>
        <v>1058</v>
      </c>
      <c r="BN11" s="86">
        <f t="shared" si="32"/>
        <v>0</v>
      </c>
    </row>
    <row r="12" spans="1:66" ht="15">
      <c r="A12" s="27" t="s">
        <v>24</v>
      </c>
      <c r="B12" s="28"/>
      <c r="C12" s="14"/>
      <c r="D12" s="14"/>
      <c r="E12" s="14">
        <v>1</v>
      </c>
      <c r="F12" s="181">
        <f t="shared" si="2"/>
        <v>1</v>
      </c>
      <c r="G12" s="37"/>
      <c r="H12" s="38"/>
      <c r="I12" s="38">
        <v>30</v>
      </c>
      <c r="J12" s="38">
        <v>52</v>
      </c>
      <c r="K12" s="97">
        <f t="shared" si="3"/>
        <v>82</v>
      </c>
      <c r="L12" s="13">
        <f t="shared" si="4"/>
        <v>0</v>
      </c>
      <c r="M12" s="14">
        <f t="shared" si="5"/>
        <v>0</v>
      </c>
      <c r="N12" s="14">
        <f t="shared" si="6"/>
        <v>30</v>
      </c>
      <c r="O12" s="14">
        <f t="shared" si="7"/>
        <v>51</v>
      </c>
      <c r="P12" s="29">
        <f t="shared" si="0"/>
        <v>81</v>
      </c>
      <c r="Q12" s="41"/>
      <c r="R12" s="38">
        <v>360</v>
      </c>
      <c r="S12" s="38">
        <v>76</v>
      </c>
      <c r="T12" s="38">
        <v>118</v>
      </c>
      <c r="U12" s="97">
        <f t="shared" si="8"/>
        <v>554</v>
      </c>
      <c r="V12" s="13"/>
      <c r="W12" s="14"/>
      <c r="X12" s="14">
        <v>1</v>
      </c>
      <c r="Y12" s="14">
        <v>2</v>
      </c>
      <c r="Z12" s="97">
        <f t="shared" si="1"/>
        <v>3</v>
      </c>
      <c r="AA12" s="194"/>
      <c r="AB12" s="176">
        <v>212</v>
      </c>
      <c r="AC12" s="176">
        <v>111</v>
      </c>
      <c r="AD12" s="176">
        <v>72</v>
      </c>
      <c r="AE12" s="97">
        <f t="shared" si="9"/>
        <v>395</v>
      </c>
      <c r="AF12" s="13">
        <f t="shared" si="10"/>
        <v>0</v>
      </c>
      <c r="AG12" s="14">
        <f t="shared" si="11"/>
        <v>212</v>
      </c>
      <c r="AH12" s="14">
        <f t="shared" si="12"/>
        <v>110</v>
      </c>
      <c r="AI12" s="14">
        <f t="shared" si="13"/>
        <v>70</v>
      </c>
      <c r="AJ12" s="30">
        <f t="shared" si="14"/>
        <v>392</v>
      </c>
      <c r="AK12" s="114"/>
      <c r="AL12" s="14">
        <f t="shared" si="15"/>
        <v>0</v>
      </c>
      <c r="AM12" s="14">
        <f t="shared" si="16"/>
        <v>572</v>
      </c>
      <c r="AN12" s="14">
        <f t="shared" si="17"/>
        <v>217</v>
      </c>
      <c r="AO12" s="14">
        <f t="shared" si="18"/>
        <v>242</v>
      </c>
      <c r="AP12" s="14">
        <f t="shared" si="19"/>
        <v>1031</v>
      </c>
      <c r="AQ12" s="3">
        <f t="shared" si="20"/>
        <v>1031</v>
      </c>
      <c r="AR12" s="3"/>
      <c r="AS12" s="2" t="s">
        <v>25</v>
      </c>
      <c r="AT12" s="3">
        <f>AL98</f>
        <v>12319</v>
      </c>
      <c r="AU12" s="3">
        <f>AM98</f>
        <v>30279</v>
      </c>
      <c r="AV12" s="3">
        <f>AN98</f>
        <v>5700</v>
      </c>
      <c r="AW12" s="3">
        <f>AO98</f>
        <v>1130</v>
      </c>
      <c r="AX12" s="3">
        <f>AP98</f>
        <v>49428</v>
      </c>
      <c r="AY12" s="2"/>
      <c r="AZ12" s="31" t="s">
        <v>24</v>
      </c>
      <c r="BA12" s="14">
        <f t="shared" si="21"/>
        <v>0</v>
      </c>
      <c r="BB12" s="14">
        <f t="shared" si="22"/>
        <v>572</v>
      </c>
      <c r="BC12" s="14">
        <f t="shared" si="23"/>
        <v>217</v>
      </c>
      <c r="BD12" s="14">
        <f t="shared" si="24"/>
        <v>242</v>
      </c>
      <c r="BE12" s="30">
        <f t="shared" si="25"/>
        <v>1031</v>
      </c>
      <c r="BF12" s="87"/>
      <c r="BG12" s="41" t="s">
        <v>24</v>
      </c>
      <c r="BH12" s="14">
        <f t="shared" si="26"/>
        <v>0</v>
      </c>
      <c r="BI12" s="14">
        <f t="shared" si="27"/>
        <v>572</v>
      </c>
      <c r="BJ12" s="14">
        <f t="shared" si="28"/>
        <v>187</v>
      </c>
      <c r="BK12" s="14">
        <f t="shared" si="29"/>
        <v>190</v>
      </c>
      <c r="BL12" s="30">
        <f t="shared" si="30"/>
        <v>949</v>
      </c>
      <c r="BM12" s="86">
        <f t="shared" si="31"/>
        <v>949</v>
      </c>
      <c r="BN12" s="86">
        <f t="shared" si="32"/>
        <v>0</v>
      </c>
    </row>
    <row r="13" spans="1:66" ht="15">
      <c r="A13" s="27" t="s">
        <v>175</v>
      </c>
      <c r="B13" s="28">
        <v>118</v>
      </c>
      <c r="C13" s="14"/>
      <c r="D13" s="14"/>
      <c r="E13" s="14"/>
      <c r="F13" s="181">
        <f t="shared" si="2"/>
        <v>118</v>
      </c>
      <c r="G13" s="37">
        <v>158</v>
      </c>
      <c r="H13" s="38">
        <v>92</v>
      </c>
      <c r="I13" s="38"/>
      <c r="J13" s="38"/>
      <c r="K13" s="97">
        <f t="shared" si="3"/>
        <v>250</v>
      </c>
      <c r="L13" s="13">
        <f t="shared" si="4"/>
        <v>40</v>
      </c>
      <c r="M13" s="14">
        <f t="shared" si="5"/>
        <v>92</v>
      </c>
      <c r="N13" s="14">
        <f t="shared" si="6"/>
        <v>0</v>
      </c>
      <c r="O13" s="14">
        <f t="shared" si="7"/>
        <v>0</v>
      </c>
      <c r="P13" s="29">
        <f t="shared" si="0"/>
        <v>132</v>
      </c>
      <c r="Q13" s="41">
        <v>675</v>
      </c>
      <c r="R13" s="38">
        <v>818</v>
      </c>
      <c r="S13" s="38"/>
      <c r="T13" s="38"/>
      <c r="U13" s="97">
        <f t="shared" si="8"/>
        <v>1493</v>
      </c>
      <c r="V13" s="13">
        <v>121</v>
      </c>
      <c r="W13" s="14"/>
      <c r="X13" s="14"/>
      <c r="Y13" s="14"/>
      <c r="Z13" s="97">
        <f t="shared" si="1"/>
        <v>121</v>
      </c>
      <c r="AA13" s="196">
        <v>1317</v>
      </c>
      <c r="AB13" s="176">
        <v>396</v>
      </c>
      <c r="AC13" s="152"/>
      <c r="AD13" s="152"/>
      <c r="AE13" s="97">
        <f t="shared" si="9"/>
        <v>1713</v>
      </c>
      <c r="AF13" s="13">
        <f t="shared" si="10"/>
        <v>1196</v>
      </c>
      <c r="AG13" s="14">
        <f t="shared" si="11"/>
        <v>396</v>
      </c>
      <c r="AH13" s="14">
        <f t="shared" si="12"/>
        <v>0</v>
      </c>
      <c r="AI13" s="14">
        <f t="shared" si="13"/>
        <v>0</v>
      </c>
      <c r="AJ13" s="30">
        <f t="shared" si="14"/>
        <v>1592</v>
      </c>
      <c r="AK13" s="114"/>
      <c r="AL13" s="14">
        <f t="shared" si="15"/>
        <v>2150</v>
      </c>
      <c r="AM13" s="14">
        <f t="shared" si="16"/>
        <v>1306</v>
      </c>
      <c r="AN13" s="14">
        <f t="shared" si="17"/>
        <v>0</v>
      </c>
      <c r="AO13" s="14">
        <f t="shared" si="18"/>
        <v>0</v>
      </c>
      <c r="AP13" s="14">
        <f t="shared" si="19"/>
        <v>3456</v>
      </c>
      <c r="AQ13" s="3">
        <f t="shared" si="20"/>
        <v>3456</v>
      </c>
      <c r="AR13" s="3"/>
      <c r="AS13" s="2" t="s">
        <v>27</v>
      </c>
      <c r="AT13" s="3">
        <f>AL107</f>
        <v>11512</v>
      </c>
      <c r="AU13" s="3">
        <f>AM107</f>
        <v>27373</v>
      </c>
      <c r="AV13" s="3">
        <f>AN107</f>
        <v>4640</v>
      </c>
      <c r="AW13" s="3">
        <f>AO107</f>
        <v>893</v>
      </c>
      <c r="AX13" s="3">
        <f>AP107</f>
        <v>44418</v>
      </c>
      <c r="AY13" s="2"/>
      <c r="AZ13" s="31" t="s">
        <v>26</v>
      </c>
      <c r="BA13" s="14">
        <f t="shared" si="21"/>
        <v>2150</v>
      </c>
      <c r="BB13" s="14">
        <f t="shared" si="22"/>
        <v>1306</v>
      </c>
      <c r="BC13" s="14">
        <f t="shared" si="23"/>
        <v>0</v>
      </c>
      <c r="BD13" s="14">
        <f t="shared" si="24"/>
        <v>0</v>
      </c>
      <c r="BE13" s="30">
        <f t="shared" si="25"/>
        <v>3456</v>
      </c>
      <c r="BF13" s="87"/>
      <c r="BG13" s="41" t="s">
        <v>26</v>
      </c>
      <c r="BH13" s="14">
        <f t="shared" si="26"/>
        <v>1992</v>
      </c>
      <c r="BI13" s="14">
        <f t="shared" si="27"/>
        <v>1214</v>
      </c>
      <c r="BJ13" s="14">
        <f t="shared" si="28"/>
        <v>0</v>
      </c>
      <c r="BK13" s="14">
        <f t="shared" si="29"/>
        <v>0</v>
      </c>
      <c r="BL13" s="30">
        <f t="shared" si="30"/>
        <v>3206</v>
      </c>
      <c r="BM13" s="86">
        <f t="shared" si="31"/>
        <v>3206</v>
      </c>
      <c r="BN13" s="86">
        <f t="shared" si="32"/>
        <v>0</v>
      </c>
    </row>
    <row r="14" spans="1:66" ht="15.75" thickBot="1">
      <c r="A14" s="27" t="s">
        <v>28</v>
      </c>
      <c r="B14" s="28">
        <v>2</v>
      </c>
      <c r="C14" s="14">
        <v>67</v>
      </c>
      <c r="D14" s="14"/>
      <c r="E14" s="14"/>
      <c r="F14" s="181">
        <f t="shared" si="2"/>
        <v>69</v>
      </c>
      <c r="G14" s="37">
        <v>2</v>
      </c>
      <c r="H14" s="38">
        <v>106</v>
      </c>
      <c r="I14" s="38">
        <v>21</v>
      </c>
      <c r="J14" s="38"/>
      <c r="K14" s="97">
        <f t="shared" si="3"/>
        <v>129</v>
      </c>
      <c r="L14" s="13">
        <f t="shared" si="4"/>
        <v>0</v>
      </c>
      <c r="M14" s="14">
        <f t="shared" si="5"/>
        <v>39</v>
      </c>
      <c r="N14" s="14">
        <f t="shared" si="6"/>
        <v>21</v>
      </c>
      <c r="O14" s="14">
        <f t="shared" si="7"/>
        <v>0</v>
      </c>
      <c r="P14" s="29">
        <f t="shared" si="0"/>
        <v>60</v>
      </c>
      <c r="Q14" s="41">
        <v>352</v>
      </c>
      <c r="R14" s="38">
        <v>52</v>
      </c>
      <c r="S14" s="38">
        <v>5</v>
      </c>
      <c r="T14" s="38"/>
      <c r="U14" s="97">
        <f t="shared" si="8"/>
        <v>409</v>
      </c>
      <c r="V14" s="13"/>
      <c r="W14" s="14"/>
      <c r="X14" s="14">
        <v>3</v>
      </c>
      <c r="Y14" s="14"/>
      <c r="Z14" s="97">
        <f t="shared" si="1"/>
        <v>3</v>
      </c>
      <c r="AA14" s="194">
        <v>62</v>
      </c>
      <c r="AB14" s="176">
        <v>84</v>
      </c>
      <c r="AC14" s="176">
        <v>21</v>
      </c>
      <c r="AD14" s="176"/>
      <c r="AE14" s="97">
        <f t="shared" si="9"/>
        <v>167</v>
      </c>
      <c r="AF14" s="13">
        <f t="shared" si="10"/>
        <v>62</v>
      </c>
      <c r="AG14" s="14">
        <f t="shared" si="11"/>
        <v>84</v>
      </c>
      <c r="AH14" s="14">
        <f t="shared" si="12"/>
        <v>18</v>
      </c>
      <c r="AI14" s="14">
        <f t="shared" si="13"/>
        <v>0</v>
      </c>
      <c r="AJ14" s="30">
        <f t="shared" si="14"/>
        <v>164</v>
      </c>
      <c r="AK14" s="114"/>
      <c r="AL14" s="14">
        <f t="shared" si="15"/>
        <v>416</v>
      </c>
      <c r="AM14" s="14">
        <f t="shared" si="16"/>
        <v>242</v>
      </c>
      <c r="AN14" s="14">
        <f t="shared" si="17"/>
        <v>47</v>
      </c>
      <c r="AO14" s="14">
        <f t="shared" si="18"/>
        <v>0</v>
      </c>
      <c r="AP14" s="14">
        <f t="shared" si="19"/>
        <v>705</v>
      </c>
      <c r="AQ14" s="3">
        <f t="shared" si="20"/>
        <v>705</v>
      </c>
      <c r="AR14" s="3"/>
      <c r="AS14" s="2" t="s">
        <v>29</v>
      </c>
      <c r="AT14" s="3">
        <f>AL115</f>
        <v>0</v>
      </c>
      <c r="AU14" s="3">
        <f>AM115</f>
        <v>44</v>
      </c>
      <c r="AV14" s="3">
        <f>AN115</f>
        <v>19317</v>
      </c>
      <c r="AW14" s="3">
        <f>AO115</f>
        <v>431</v>
      </c>
      <c r="AX14" s="3">
        <f>AP115</f>
        <v>19792</v>
      </c>
      <c r="AY14" s="2"/>
      <c r="AZ14" s="31" t="s">
        <v>28</v>
      </c>
      <c r="BA14" s="14">
        <f>AL14</f>
        <v>416</v>
      </c>
      <c r="BB14" s="14">
        <f t="shared" si="22"/>
        <v>242</v>
      </c>
      <c r="BC14" s="14">
        <f t="shared" si="23"/>
        <v>47</v>
      </c>
      <c r="BD14" s="14">
        <f t="shared" si="24"/>
        <v>0</v>
      </c>
      <c r="BE14" s="30">
        <f t="shared" si="25"/>
        <v>705</v>
      </c>
      <c r="BF14" s="119"/>
      <c r="BG14" s="41" t="s">
        <v>28</v>
      </c>
      <c r="BH14" s="14">
        <f t="shared" si="26"/>
        <v>414</v>
      </c>
      <c r="BI14" s="14">
        <f t="shared" si="27"/>
        <v>136</v>
      </c>
      <c r="BJ14" s="14">
        <f t="shared" si="28"/>
        <v>26</v>
      </c>
      <c r="BK14" s="14">
        <f t="shared" si="29"/>
        <v>0</v>
      </c>
      <c r="BL14" s="30">
        <f t="shared" si="30"/>
        <v>576</v>
      </c>
      <c r="BM14" s="86">
        <f t="shared" si="31"/>
        <v>576</v>
      </c>
      <c r="BN14" s="86">
        <f t="shared" si="32"/>
        <v>0</v>
      </c>
    </row>
    <row r="15" spans="1:66" ht="15.75" thickTop="1">
      <c r="A15" s="27" t="s">
        <v>30</v>
      </c>
      <c r="B15" s="28"/>
      <c r="C15" s="14">
        <v>1</v>
      </c>
      <c r="D15" s="14"/>
      <c r="E15" s="14"/>
      <c r="F15" s="181">
        <f t="shared" si="2"/>
        <v>1</v>
      </c>
      <c r="G15" s="37">
        <v>27</v>
      </c>
      <c r="H15" s="38">
        <v>40</v>
      </c>
      <c r="I15" s="38">
        <v>8</v>
      </c>
      <c r="J15" s="38">
        <v>12</v>
      </c>
      <c r="K15" s="97">
        <f t="shared" si="3"/>
        <v>87</v>
      </c>
      <c r="L15" s="13">
        <f t="shared" si="4"/>
        <v>27</v>
      </c>
      <c r="M15" s="14">
        <f t="shared" si="5"/>
        <v>39</v>
      </c>
      <c r="N15" s="14">
        <f t="shared" si="6"/>
        <v>8</v>
      </c>
      <c r="O15" s="14">
        <f t="shared" si="7"/>
        <v>12</v>
      </c>
      <c r="P15" s="29">
        <f t="shared" si="0"/>
        <v>86</v>
      </c>
      <c r="Q15" s="41">
        <v>568</v>
      </c>
      <c r="R15" s="38">
        <v>746</v>
      </c>
      <c r="S15" s="38">
        <v>30</v>
      </c>
      <c r="T15" s="38">
        <v>53</v>
      </c>
      <c r="U15" s="97">
        <f t="shared" si="8"/>
        <v>1397</v>
      </c>
      <c r="V15" s="13">
        <v>4</v>
      </c>
      <c r="W15" s="14">
        <v>6</v>
      </c>
      <c r="X15" s="14"/>
      <c r="Y15" s="14">
        <v>1</v>
      </c>
      <c r="Z15" s="97">
        <f t="shared" si="1"/>
        <v>11</v>
      </c>
      <c r="AA15" s="194">
        <v>103</v>
      </c>
      <c r="AB15" s="176">
        <v>550</v>
      </c>
      <c r="AC15" s="176">
        <v>131</v>
      </c>
      <c r="AD15" s="176">
        <v>26</v>
      </c>
      <c r="AE15" s="97">
        <f t="shared" si="9"/>
        <v>810</v>
      </c>
      <c r="AF15" s="13">
        <f t="shared" si="10"/>
        <v>99</v>
      </c>
      <c r="AG15" s="14">
        <f t="shared" si="11"/>
        <v>544</v>
      </c>
      <c r="AH15" s="14">
        <f t="shared" si="12"/>
        <v>131</v>
      </c>
      <c r="AI15" s="14">
        <f t="shared" si="13"/>
        <v>25</v>
      </c>
      <c r="AJ15" s="30">
        <f t="shared" si="14"/>
        <v>799</v>
      </c>
      <c r="AK15" s="114"/>
      <c r="AL15" s="14">
        <f t="shared" si="15"/>
        <v>698</v>
      </c>
      <c r="AM15" s="14">
        <f t="shared" si="16"/>
        <v>1336</v>
      </c>
      <c r="AN15" s="14">
        <f t="shared" si="17"/>
        <v>169</v>
      </c>
      <c r="AO15" s="14">
        <f t="shared" si="18"/>
        <v>91</v>
      </c>
      <c r="AP15" s="14">
        <f t="shared" si="19"/>
        <v>2294</v>
      </c>
      <c r="AQ15" s="3">
        <f t="shared" si="20"/>
        <v>2294</v>
      </c>
      <c r="AR15" s="3"/>
      <c r="AS15" s="2"/>
      <c r="AT15" s="64"/>
      <c r="AU15" s="64"/>
      <c r="AV15" s="64"/>
      <c r="AW15" s="64"/>
      <c r="AX15" s="64"/>
      <c r="AY15" s="2"/>
      <c r="AZ15" s="31" t="s">
        <v>30</v>
      </c>
      <c r="BA15" s="14">
        <f t="shared" si="21"/>
        <v>698</v>
      </c>
      <c r="BB15" s="14">
        <f t="shared" si="22"/>
        <v>1336</v>
      </c>
      <c r="BC15" s="14">
        <f t="shared" si="23"/>
        <v>169</v>
      </c>
      <c r="BD15" s="14">
        <f t="shared" si="24"/>
        <v>91</v>
      </c>
      <c r="BE15" s="30">
        <f t="shared" si="25"/>
        <v>2294</v>
      </c>
      <c r="BF15" s="87"/>
      <c r="BG15" s="41" t="s">
        <v>30</v>
      </c>
      <c r="BH15" s="14">
        <f t="shared" si="26"/>
        <v>671</v>
      </c>
      <c r="BI15" s="14">
        <f t="shared" si="27"/>
        <v>1296</v>
      </c>
      <c r="BJ15" s="14">
        <f t="shared" si="28"/>
        <v>161</v>
      </c>
      <c r="BK15" s="14">
        <f t="shared" si="29"/>
        <v>79</v>
      </c>
      <c r="BL15" s="30">
        <f t="shared" si="30"/>
        <v>2207</v>
      </c>
      <c r="BM15" s="86">
        <f t="shared" si="31"/>
        <v>2207</v>
      </c>
      <c r="BN15" s="86">
        <f t="shared" si="32"/>
        <v>0</v>
      </c>
    </row>
    <row r="16" spans="1:66" ht="15.75">
      <c r="A16" s="27" t="s">
        <v>31</v>
      </c>
      <c r="B16" s="28"/>
      <c r="C16" s="14">
        <v>3</v>
      </c>
      <c r="D16" s="14">
        <v>4</v>
      </c>
      <c r="E16" s="14"/>
      <c r="F16" s="181">
        <f t="shared" si="2"/>
        <v>7</v>
      </c>
      <c r="G16" s="37"/>
      <c r="H16" s="38">
        <v>18</v>
      </c>
      <c r="I16" s="38">
        <v>84</v>
      </c>
      <c r="J16" s="38">
        <v>44</v>
      </c>
      <c r="K16" s="97">
        <f t="shared" si="3"/>
        <v>146</v>
      </c>
      <c r="L16" s="13">
        <f t="shared" si="4"/>
        <v>0</v>
      </c>
      <c r="M16" s="14">
        <f t="shared" si="5"/>
        <v>15</v>
      </c>
      <c r="N16" s="14">
        <f t="shared" si="6"/>
        <v>80</v>
      </c>
      <c r="O16" s="14">
        <f t="shared" si="7"/>
        <v>44</v>
      </c>
      <c r="P16" s="29">
        <f t="shared" si="0"/>
        <v>139</v>
      </c>
      <c r="Q16" s="41">
        <v>397</v>
      </c>
      <c r="R16" s="38">
        <v>453</v>
      </c>
      <c r="S16" s="38">
        <v>205</v>
      </c>
      <c r="T16" s="38">
        <v>151</v>
      </c>
      <c r="U16" s="97">
        <f t="shared" si="8"/>
        <v>1206</v>
      </c>
      <c r="V16" s="13"/>
      <c r="W16" s="14"/>
      <c r="X16" s="14"/>
      <c r="Y16" s="14"/>
      <c r="Z16" s="97">
        <f t="shared" si="1"/>
        <v>0</v>
      </c>
      <c r="AA16" s="194">
        <v>92</v>
      </c>
      <c r="AB16" s="176">
        <v>650</v>
      </c>
      <c r="AC16" s="176">
        <v>211</v>
      </c>
      <c r="AD16" s="176">
        <v>130</v>
      </c>
      <c r="AE16" s="97">
        <f t="shared" si="9"/>
        <v>1083</v>
      </c>
      <c r="AF16" s="13">
        <f t="shared" si="10"/>
        <v>92</v>
      </c>
      <c r="AG16" s="14">
        <f t="shared" si="11"/>
        <v>650</v>
      </c>
      <c r="AH16" s="14">
        <f t="shared" si="12"/>
        <v>211</v>
      </c>
      <c r="AI16" s="14">
        <f t="shared" si="13"/>
        <v>130</v>
      </c>
      <c r="AJ16" s="30">
        <f t="shared" si="14"/>
        <v>1083</v>
      </c>
      <c r="AK16" s="114"/>
      <c r="AL16" s="14">
        <f t="shared" si="15"/>
        <v>489</v>
      </c>
      <c r="AM16" s="14">
        <f t="shared" si="16"/>
        <v>1121</v>
      </c>
      <c r="AN16" s="14">
        <f t="shared" si="17"/>
        <v>500</v>
      </c>
      <c r="AO16" s="14">
        <f t="shared" si="18"/>
        <v>325</v>
      </c>
      <c r="AP16" s="14">
        <f t="shared" si="19"/>
        <v>2435</v>
      </c>
      <c r="AQ16" s="3">
        <f t="shared" si="20"/>
        <v>2435</v>
      </c>
      <c r="AR16" s="3"/>
      <c r="AS16" s="65" t="s">
        <v>32</v>
      </c>
      <c r="AT16" s="66">
        <f>AL118</f>
        <v>243267</v>
      </c>
      <c r="AU16" s="66">
        <f>AM118</f>
        <v>249556</v>
      </c>
      <c r="AV16" s="66">
        <f>AN118</f>
        <v>66968</v>
      </c>
      <c r="AW16" s="66">
        <f>AO118</f>
        <v>11283</v>
      </c>
      <c r="AX16" s="66">
        <f>AP118</f>
        <v>571074</v>
      </c>
      <c r="AY16" s="2"/>
      <c r="AZ16" s="31" t="s">
        <v>31</v>
      </c>
      <c r="BA16" s="14">
        <f t="shared" si="21"/>
        <v>489</v>
      </c>
      <c r="BB16" s="14">
        <f t="shared" si="22"/>
        <v>1121</v>
      </c>
      <c r="BC16" s="14">
        <f t="shared" si="23"/>
        <v>500</v>
      </c>
      <c r="BD16" s="14">
        <f t="shared" si="24"/>
        <v>325</v>
      </c>
      <c r="BE16" s="30">
        <f t="shared" si="25"/>
        <v>2435</v>
      </c>
      <c r="BF16" s="87"/>
      <c r="BG16" s="41" t="s">
        <v>31</v>
      </c>
      <c r="BH16" s="14">
        <f t="shared" si="26"/>
        <v>489</v>
      </c>
      <c r="BI16" s="14">
        <f t="shared" si="27"/>
        <v>1103</v>
      </c>
      <c r="BJ16" s="14">
        <f t="shared" si="28"/>
        <v>416</v>
      </c>
      <c r="BK16" s="14">
        <f t="shared" si="29"/>
        <v>281</v>
      </c>
      <c r="BL16" s="30">
        <f t="shared" si="30"/>
        <v>2289</v>
      </c>
      <c r="BM16" s="86">
        <f t="shared" si="31"/>
        <v>2289</v>
      </c>
      <c r="BN16" s="86">
        <f t="shared" si="32"/>
        <v>0</v>
      </c>
    </row>
    <row r="17" spans="1:66" ht="15">
      <c r="A17" s="27" t="s">
        <v>33</v>
      </c>
      <c r="B17" s="28"/>
      <c r="C17" s="14"/>
      <c r="D17" s="14">
        <v>1</v>
      </c>
      <c r="E17" s="14">
        <v>2</v>
      </c>
      <c r="F17" s="97">
        <f t="shared" si="2"/>
        <v>3</v>
      </c>
      <c r="G17" s="41"/>
      <c r="H17" s="38">
        <v>2</v>
      </c>
      <c r="I17" s="38">
        <v>17</v>
      </c>
      <c r="J17" s="38">
        <v>27</v>
      </c>
      <c r="K17" s="97">
        <f t="shared" si="3"/>
        <v>46</v>
      </c>
      <c r="L17" s="13">
        <f t="shared" si="4"/>
        <v>0</v>
      </c>
      <c r="M17" s="14">
        <f t="shared" si="5"/>
        <v>2</v>
      </c>
      <c r="N17" s="14">
        <f t="shared" si="6"/>
        <v>16</v>
      </c>
      <c r="O17" s="14">
        <f t="shared" si="7"/>
        <v>25</v>
      </c>
      <c r="P17" s="29">
        <f t="shared" si="0"/>
        <v>43</v>
      </c>
      <c r="Q17" s="41"/>
      <c r="R17" s="38">
        <v>66</v>
      </c>
      <c r="S17" s="38">
        <v>40</v>
      </c>
      <c r="T17" s="38">
        <v>109</v>
      </c>
      <c r="U17" s="97">
        <f t="shared" si="8"/>
        <v>215</v>
      </c>
      <c r="V17" s="13"/>
      <c r="W17" s="14"/>
      <c r="X17" s="14"/>
      <c r="Y17" s="14"/>
      <c r="Z17" s="97">
        <f t="shared" si="1"/>
        <v>0</v>
      </c>
      <c r="AA17" s="194"/>
      <c r="AB17" s="176">
        <v>261</v>
      </c>
      <c r="AC17" s="176">
        <v>41</v>
      </c>
      <c r="AD17" s="176">
        <v>62</v>
      </c>
      <c r="AE17" s="97">
        <f t="shared" si="9"/>
        <v>364</v>
      </c>
      <c r="AF17" s="13">
        <f t="shared" si="10"/>
        <v>0</v>
      </c>
      <c r="AG17" s="14">
        <f t="shared" si="11"/>
        <v>261</v>
      </c>
      <c r="AH17" s="14">
        <f t="shared" si="12"/>
        <v>41</v>
      </c>
      <c r="AI17" s="14">
        <f t="shared" si="13"/>
        <v>62</v>
      </c>
      <c r="AJ17" s="30">
        <f t="shared" si="14"/>
        <v>364</v>
      </c>
      <c r="AK17" s="114"/>
      <c r="AL17" s="14">
        <f t="shared" si="15"/>
        <v>0</v>
      </c>
      <c r="AM17" s="14">
        <f t="shared" si="16"/>
        <v>329</v>
      </c>
      <c r="AN17" s="14">
        <f t="shared" si="17"/>
        <v>98</v>
      </c>
      <c r="AO17" s="14">
        <f t="shared" si="18"/>
        <v>198</v>
      </c>
      <c r="AP17" s="14">
        <f t="shared" si="19"/>
        <v>625</v>
      </c>
      <c r="AQ17" s="3">
        <f t="shared" si="20"/>
        <v>625</v>
      </c>
      <c r="AR17" s="3"/>
      <c r="AS17" s="2"/>
      <c r="AT17" s="2"/>
      <c r="AU17" s="2"/>
      <c r="AV17" s="2"/>
      <c r="AW17" s="2"/>
      <c r="AX17" s="3"/>
      <c r="AY17" s="2"/>
      <c r="AZ17" s="31" t="s">
        <v>33</v>
      </c>
      <c r="BA17" s="14">
        <f t="shared" si="21"/>
        <v>0</v>
      </c>
      <c r="BB17" s="14">
        <f t="shared" si="22"/>
        <v>329</v>
      </c>
      <c r="BC17" s="14">
        <f t="shared" si="23"/>
        <v>98</v>
      </c>
      <c r="BD17" s="14">
        <f t="shared" si="24"/>
        <v>198</v>
      </c>
      <c r="BE17" s="30">
        <f t="shared" si="25"/>
        <v>625</v>
      </c>
      <c r="BF17" s="87"/>
      <c r="BG17" s="41" t="s">
        <v>33</v>
      </c>
      <c r="BH17" s="14">
        <f t="shared" si="26"/>
        <v>0</v>
      </c>
      <c r="BI17" s="14">
        <f t="shared" si="27"/>
        <v>327</v>
      </c>
      <c r="BJ17" s="14">
        <f t="shared" si="28"/>
        <v>81</v>
      </c>
      <c r="BK17" s="14">
        <f t="shared" si="29"/>
        <v>171</v>
      </c>
      <c r="BL17" s="30">
        <f t="shared" si="30"/>
        <v>579</v>
      </c>
      <c r="BM17" s="86">
        <f t="shared" si="31"/>
        <v>579</v>
      </c>
      <c r="BN17" s="86">
        <f t="shared" si="32"/>
        <v>0</v>
      </c>
    </row>
    <row r="18" spans="1:66" ht="16.5" thickBot="1">
      <c r="A18" s="121" t="s">
        <v>34</v>
      </c>
      <c r="B18" s="16">
        <f>SUM(B8:B17)</f>
        <v>121</v>
      </c>
      <c r="C18" s="17">
        <f>SUM(C8:C17)</f>
        <v>98</v>
      </c>
      <c r="D18" s="17">
        <f>SUM(D8:D17)</f>
        <v>20</v>
      </c>
      <c r="E18" s="17">
        <f>SUM(E8:E17)</f>
        <v>19</v>
      </c>
      <c r="F18" s="184">
        <f t="shared" si="2"/>
        <v>258</v>
      </c>
      <c r="G18" s="16">
        <f>SUM(G8:G17)</f>
        <v>251</v>
      </c>
      <c r="H18" s="16">
        <f>SUM(H8:H17)</f>
        <v>811</v>
      </c>
      <c r="I18" s="16">
        <f>SUM(I8:I17)</f>
        <v>590</v>
      </c>
      <c r="J18" s="16">
        <f>SUM(J8:J17)</f>
        <v>344</v>
      </c>
      <c r="K18" s="102">
        <f t="shared" si="3"/>
        <v>1996</v>
      </c>
      <c r="L18" s="16">
        <f>SUM(L8:L17)</f>
        <v>130</v>
      </c>
      <c r="M18" s="17">
        <f>SUM(M8:M17)</f>
        <v>713</v>
      </c>
      <c r="N18" s="17">
        <f>SUM(N8:N17)</f>
        <v>570</v>
      </c>
      <c r="O18" s="17">
        <f>SUM(O8:O17)</f>
        <v>325</v>
      </c>
      <c r="P18" s="102">
        <f t="shared" si="0"/>
        <v>1738</v>
      </c>
      <c r="Q18" s="16">
        <f>SUM(Q8:Q17)</f>
        <v>4912</v>
      </c>
      <c r="R18" s="16">
        <f>SUM(R8:R17)</f>
        <v>11064</v>
      </c>
      <c r="S18" s="16">
        <f>SUM(S8:S17)</f>
        <v>1427</v>
      </c>
      <c r="T18" s="16">
        <f>SUM(T8:T17)</f>
        <v>781</v>
      </c>
      <c r="U18" s="102">
        <f t="shared" si="8"/>
        <v>18184</v>
      </c>
      <c r="V18" s="16">
        <f>SUM(V7:V17)</f>
        <v>126</v>
      </c>
      <c r="W18" s="16">
        <f>SUM(W7:W17)</f>
        <v>53</v>
      </c>
      <c r="X18" s="16">
        <f>SUM(X7:X17)</f>
        <v>11</v>
      </c>
      <c r="Y18" s="16">
        <f>SUM(Y7:Y17)</f>
        <v>6</v>
      </c>
      <c r="Z18" s="102">
        <f t="shared" si="1"/>
        <v>196</v>
      </c>
      <c r="AA18" s="153">
        <f>SUM(AA8:AA17)</f>
        <v>3234</v>
      </c>
      <c r="AB18" s="153">
        <f>SUM(AB8:AB17)</f>
        <v>11287</v>
      </c>
      <c r="AC18" s="153">
        <f>SUM(AC8:AC17)</f>
        <v>1804</v>
      </c>
      <c r="AD18" s="153">
        <f>SUM(AD8:AD17)</f>
        <v>629</v>
      </c>
      <c r="AE18" s="102">
        <f t="shared" si="9"/>
        <v>16954</v>
      </c>
      <c r="AF18" s="16">
        <f>SUM(AF8:AF17)</f>
        <v>3108</v>
      </c>
      <c r="AG18" s="17">
        <f>SUM(AG8:AG17)</f>
        <v>11234</v>
      </c>
      <c r="AH18" s="17">
        <f>SUM(AH8:AH17)</f>
        <v>1793</v>
      </c>
      <c r="AI18" s="17">
        <f>SUM(AI8:AI17)</f>
        <v>623</v>
      </c>
      <c r="AJ18" s="107">
        <f t="shared" si="14"/>
        <v>16758</v>
      </c>
      <c r="AK18" s="115"/>
      <c r="AL18" s="14">
        <f t="shared" si="15"/>
        <v>8397</v>
      </c>
      <c r="AM18" s="14">
        <f t="shared" si="16"/>
        <v>23162</v>
      </c>
      <c r="AN18" s="14">
        <f t="shared" si="17"/>
        <v>3821</v>
      </c>
      <c r="AO18" s="14">
        <f t="shared" si="18"/>
        <v>1754</v>
      </c>
      <c r="AP18" s="14">
        <f t="shared" si="19"/>
        <v>37134</v>
      </c>
      <c r="AQ18" s="3">
        <f t="shared" si="20"/>
        <v>37134</v>
      </c>
      <c r="AR18" s="3"/>
      <c r="AS18" s="65" t="s">
        <v>35</v>
      </c>
      <c r="AT18" s="3">
        <f>AL164</f>
        <v>11322</v>
      </c>
      <c r="AU18" s="3">
        <f>AM164</f>
        <v>5570</v>
      </c>
      <c r="AV18" s="3">
        <f>AN164</f>
        <v>376</v>
      </c>
      <c r="AW18" s="3">
        <f>AO164</f>
        <v>82</v>
      </c>
      <c r="AX18" s="3">
        <f>AP164</f>
        <v>17350</v>
      </c>
      <c r="AY18" s="2"/>
      <c r="AZ18" s="68" t="s">
        <v>34</v>
      </c>
      <c r="BA18" s="24">
        <f t="shared" si="21"/>
        <v>8397</v>
      </c>
      <c r="BB18" s="24">
        <f t="shared" si="22"/>
        <v>23162</v>
      </c>
      <c r="BC18" s="24">
        <f t="shared" si="23"/>
        <v>3821</v>
      </c>
      <c r="BD18" s="24">
        <f t="shared" si="24"/>
        <v>1754</v>
      </c>
      <c r="BE18" s="48">
        <f t="shared" si="25"/>
        <v>37134</v>
      </c>
      <c r="BF18" s="87"/>
      <c r="BG18" s="221" t="s">
        <v>34</v>
      </c>
      <c r="BH18" s="24">
        <f t="shared" si="26"/>
        <v>8146</v>
      </c>
      <c r="BI18" s="24">
        <f t="shared" si="27"/>
        <v>22351</v>
      </c>
      <c r="BJ18" s="24">
        <f t="shared" si="28"/>
        <v>3231</v>
      </c>
      <c r="BK18" s="24">
        <f t="shared" si="29"/>
        <v>1410</v>
      </c>
      <c r="BL18" s="48">
        <f t="shared" si="30"/>
        <v>35138</v>
      </c>
      <c r="BM18" s="86">
        <f t="shared" si="31"/>
        <v>35138</v>
      </c>
      <c r="BN18" s="86">
        <f t="shared" si="32"/>
        <v>0</v>
      </c>
    </row>
    <row r="19" spans="1:66" ht="15.75">
      <c r="A19" s="62" t="s">
        <v>36</v>
      </c>
      <c r="B19" s="93"/>
      <c r="C19" s="73"/>
      <c r="D19" s="73"/>
      <c r="E19" s="73"/>
      <c r="F19" s="126">
        <f t="shared" si="2"/>
        <v>0</v>
      </c>
      <c r="G19" s="96"/>
      <c r="H19" s="73"/>
      <c r="I19" s="73"/>
      <c r="J19" s="73"/>
      <c r="K19" s="129">
        <f t="shared" si="3"/>
        <v>0</v>
      </c>
      <c r="L19" s="96"/>
      <c r="M19" s="73"/>
      <c r="N19" s="73"/>
      <c r="O19" s="73"/>
      <c r="P19" s="95">
        <f t="shared" si="0"/>
        <v>0</v>
      </c>
      <c r="Q19" s="96"/>
      <c r="R19" s="73"/>
      <c r="S19" s="73"/>
      <c r="T19" s="73"/>
      <c r="U19" s="129">
        <f t="shared" si="8"/>
        <v>0</v>
      </c>
      <c r="V19" s="96"/>
      <c r="W19" s="73"/>
      <c r="X19" s="73"/>
      <c r="Y19" s="73"/>
      <c r="Z19" s="129">
        <f t="shared" si="1"/>
        <v>0</v>
      </c>
      <c r="AA19" s="197"/>
      <c r="AB19" s="156"/>
      <c r="AC19" s="156"/>
      <c r="AD19" s="156"/>
      <c r="AE19" s="129"/>
      <c r="AF19" s="96"/>
      <c r="AG19" s="73"/>
      <c r="AH19" s="73"/>
      <c r="AI19" s="73"/>
      <c r="AJ19" s="74">
        <f t="shared" si="14"/>
        <v>0</v>
      </c>
      <c r="AK19" s="114"/>
      <c r="AL19" s="14">
        <f t="shared" si="15"/>
        <v>0</v>
      </c>
      <c r="AM19" s="14">
        <f t="shared" si="16"/>
        <v>0</v>
      </c>
      <c r="AN19" s="14">
        <f t="shared" si="17"/>
        <v>0</v>
      </c>
      <c r="AO19" s="14">
        <f t="shared" si="18"/>
        <v>0</v>
      </c>
      <c r="AP19" s="14">
        <f t="shared" si="19"/>
        <v>0</v>
      </c>
      <c r="AQ19" s="3">
        <f t="shared" si="20"/>
        <v>0</v>
      </c>
      <c r="AR19" s="2"/>
      <c r="AS19" s="65" t="s">
        <v>37</v>
      </c>
      <c r="AT19" s="66">
        <f>(AT18+AT16)</f>
        <v>254589</v>
      </c>
      <c r="AU19" s="66">
        <f>(AU18+AU16)</f>
        <v>255126</v>
      </c>
      <c r="AV19" s="66">
        <f>(AV18+AV16)</f>
        <v>67344</v>
      </c>
      <c r="AW19" s="66">
        <f>(AW18+AW16)</f>
        <v>11365</v>
      </c>
      <c r="AX19" s="66">
        <f>(AX18+AX16)</f>
        <v>588424</v>
      </c>
      <c r="AY19" s="2"/>
      <c r="AZ19" s="69" t="s">
        <v>36</v>
      </c>
      <c r="BA19" s="70">
        <f aca="true" t="shared" si="33" ref="BA19:BA56">AL19</f>
        <v>0</v>
      </c>
      <c r="BB19" s="70"/>
      <c r="BC19" s="70"/>
      <c r="BD19" s="70"/>
      <c r="BE19" s="71"/>
      <c r="BF19" s="87"/>
      <c r="BG19" s="222" t="s">
        <v>36</v>
      </c>
      <c r="BH19" s="70"/>
      <c r="BI19" s="70"/>
      <c r="BJ19" s="70"/>
      <c r="BK19" s="70"/>
      <c r="BL19" s="71"/>
      <c r="BM19" s="86">
        <f t="shared" si="31"/>
        <v>0</v>
      </c>
      <c r="BN19" s="86">
        <f t="shared" si="32"/>
        <v>0</v>
      </c>
    </row>
    <row r="20" spans="1:66" ht="15">
      <c r="A20" s="27" t="s">
        <v>38</v>
      </c>
      <c r="B20" s="28"/>
      <c r="C20" s="14"/>
      <c r="D20" s="14"/>
      <c r="E20" s="14"/>
      <c r="F20" s="181">
        <f t="shared" si="2"/>
        <v>0</v>
      </c>
      <c r="G20" s="28"/>
      <c r="H20" s="14"/>
      <c r="I20" s="14"/>
      <c r="J20" s="14">
        <v>6</v>
      </c>
      <c r="K20" s="97">
        <f t="shared" si="3"/>
        <v>6</v>
      </c>
      <c r="L20" s="13">
        <f aca="true" t="shared" si="34" ref="L20:O24">(G20-B20)</f>
        <v>0</v>
      </c>
      <c r="M20" s="14">
        <f t="shared" si="34"/>
        <v>0</v>
      </c>
      <c r="N20" s="14">
        <f t="shared" si="34"/>
        <v>0</v>
      </c>
      <c r="O20" s="14">
        <f t="shared" si="34"/>
        <v>6</v>
      </c>
      <c r="P20" s="29">
        <f>SUM(L20:O20)</f>
        <v>6</v>
      </c>
      <c r="Q20" s="13"/>
      <c r="R20" s="14"/>
      <c r="S20" s="14"/>
      <c r="T20" s="14">
        <v>20</v>
      </c>
      <c r="U20" s="97">
        <f t="shared" si="8"/>
        <v>20</v>
      </c>
      <c r="V20" s="13"/>
      <c r="W20" s="14"/>
      <c r="X20" s="14"/>
      <c r="Y20" s="14"/>
      <c r="Z20" s="97">
        <f t="shared" si="1"/>
        <v>0</v>
      </c>
      <c r="AA20" s="196"/>
      <c r="AB20" s="176"/>
      <c r="AC20" s="176"/>
      <c r="AD20" s="152">
        <v>17</v>
      </c>
      <c r="AE20" s="97">
        <f aca="true" t="shared" si="35" ref="AE20:AE53">SUM(AA20:AD20)</f>
        <v>17</v>
      </c>
      <c r="AF20" s="13">
        <f aca="true" t="shared" si="36" ref="AF20:AH24">(AA20-V20)</f>
        <v>0</v>
      </c>
      <c r="AG20" s="14">
        <f t="shared" si="36"/>
        <v>0</v>
      </c>
      <c r="AH20" s="14">
        <f t="shared" si="36"/>
        <v>0</v>
      </c>
      <c r="AI20" s="14"/>
      <c r="AJ20" s="30">
        <f t="shared" si="14"/>
        <v>0</v>
      </c>
      <c r="AK20" s="114"/>
      <c r="AL20" s="14">
        <f t="shared" si="15"/>
        <v>0</v>
      </c>
      <c r="AM20" s="14">
        <f t="shared" si="16"/>
        <v>0</v>
      </c>
      <c r="AN20" s="14">
        <f t="shared" si="17"/>
        <v>0</v>
      </c>
      <c r="AO20" s="14">
        <f t="shared" si="18"/>
        <v>43</v>
      </c>
      <c r="AP20" s="14">
        <f t="shared" si="19"/>
        <v>43</v>
      </c>
      <c r="AQ20" s="3">
        <f t="shared" si="20"/>
        <v>43</v>
      </c>
      <c r="AR20" s="3"/>
      <c r="AS20" s="2"/>
      <c r="AT20" s="2"/>
      <c r="AU20" s="2"/>
      <c r="AV20" s="2"/>
      <c r="AW20" s="2"/>
      <c r="AX20" s="2"/>
      <c r="AY20" s="2"/>
      <c r="AZ20" s="31" t="s">
        <v>38</v>
      </c>
      <c r="BA20" s="14">
        <f t="shared" si="33"/>
        <v>0</v>
      </c>
      <c r="BB20" s="14">
        <f aca="true" t="shared" si="37" ref="BB20:BE25">AM20</f>
        <v>0</v>
      </c>
      <c r="BC20" s="14">
        <f t="shared" si="37"/>
        <v>0</v>
      </c>
      <c r="BD20" s="14">
        <f t="shared" si="37"/>
        <v>43</v>
      </c>
      <c r="BE20" s="30">
        <f t="shared" si="37"/>
        <v>43</v>
      </c>
      <c r="BF20" s="87"/>
      <c r="BG20" s="41" t="s">
        <v>38</v>
      </c>
      <c r="BH20" s="14">
        <f aca="true" t="shared" si="38" ref="BH20:BL25">(BA20-G20)</f>
        <v>0</v>
      </c>
      <c r="BI20" s="14">
        <f t="shared" si="38"/>
        <v>0</v>
      </c>
      <c r="BJ20" s="14">
        <f t="shared" si="38"/>
        <v>0</v>
      </c>
      <c r="BK20" s="14">
        <f t="shared" si="38"/>
        <v>37</v>
      </c>
      <c r="BL20" s="30">
        <f t="shared" si="38"/>
        <v>37</v>
      </c>
      <c r="BM20" s="86">
        <f t="shared" si="31"/>
        <v>37</v>
      </c>
      <c r="BN20" s="86">
        <f t="shared" si="32"/>
        <v>0</v>
      </c>
    </row>
    <row r="21" spans="1:66" ht="15">
      <c r="A21" s="27" t="s">
        <v>39</v>
      </c>
      <c r="B21" s="28"/>
      <c r="C21" s="14">
        <f>35+6</f>
        <v>41</v>
      </c>
      <c r="D21" s="14">
        <v>30</v>
      </c>
      <c r="E21" s="14"/>
      <c r="F21" s="181">
        <f t="shared" si="2"/>
        <v>71</v>
      </c>
      <c r="G21" s="28">
        <v>7</v>
      </c>
      <c r="H21" s="14">
        <v>219</v>
      </c>
      <c r="I21" s="14">
        <v>83</v>
      </c>
      <c r="J21" s="14"/>
      <c r="K21" s="97">
        <f t="shared" si="3"/>
        <v>309</v>
      </c>
      <c r="L21" s="13">
        <f t="shared" si="34"/>
        <v>7</v>
      </c>
      <c r="M21" s="14">
        <f t="shared" si="34"/>
        <v>178</v>
      </c>
      <c r="N21" s="14">
        <f t="shared" si="34"/>
        <v>53</v>
      </c>
      <c r="O21" s="14">
        <f t="shared" si="34"/>
        <v>0</v>
      </c>
      <c r="P21" s="29">
        <f>SUM(L21:O21)</f>
        <v>238</v>
      </c>
      <c r="Q21" s="13">
        <v>908</v>
      </c>
      <c r="R21" s="14">
        <f>4163</f>
        <v>4163</v>
      </c>
      <c r="S21" s="14">
        <v>947</v>
      </c>
      <c r="T21" s="14"/>
      <c r="U21" s="97">
        <f t="shared" si="8"/>
        <v>6018</v>
      </c>
      <c r="V21" s="13"/>
      <c r="W21" s="14">
        <v>6</v>
      </c>
      <c r="X21" s="14"/>
      <c r="Y21" s="14"/>
      <c r="Z21" s="97">
        <f t="shared" si="1"/>
        <v>6</v>
      </c>
      <c r="AA21" s="198">
        <f>198+779</f>
        <v>977</v>
      </c>
      <c r="AB21" s="178">
        <f>3928+126</f>
        <v>4054</v>
      </c>
      <c r="AC21" s="179">
        <v>1750</v>
      </c>
      <c r="AD21" s="152"/>
      <c r="AE21" s="97">
        <f t="shared" si="35"/>
        <v>6781</v>
      </c>
      <c r="AF21" s="13">
        <f t="shared" si="36"/>
        <v>977</v>
      </c>
      <c r="AG21" s="14">
        <f t="shared" si="36"/>
        <v>4048</v>
      </c>
      <c r="AH21" s="14">
        <f t="shared" si="36"/>
        <v>1750</v>
      </c>
      <c r="AI21" s="14"/>
      <c r="AJ21" s="30">
        <f t="shared" si="14"/>
        <v>6775</v>
      </c>
      <c r="AK21" s="114"/>
      <c r="AL21" s="14">
        <f t="shared" si="15"/>
        <v>1892</v>
      </c>
      <c r="AM21" s="14">
        <f t="shared" si="16"/>
        <v>8436</v>
      </c>
      <c r="AN21" s="14">
        <f t="shared" si="17"/>
        <v>2780</v>
      </c>
      <c r="AO21" s="14">
        <f t="shared" si="18"/>
        <v>0</v>
      </c>
      <c r="AP21" s="14">
        <f t="shared" si="19"/>
        <v>13108</v>
      </c>
      <c r="AQ21" s="3">
        <f t="shared" si="20"/>
        <v>13108</v>
      </c>
      <c r="AR21" s="3">
        <f>K21+U21+AE21</f>
        <v>13108</v>
      </c>
      <c r="AS21" s="2"/>
      <c r="AT21" s="2"/>
      <c r="AU21" s="2"/>
      <c r="AV21" s="2"/>
      <c r="AW21" s="2"/>
      <c r="AX21" s="2"/>
      <c r="AY21" s="2"/>
      <c r="AZ21" s="31" t="s">
        <v>39</v>
      </c>
      <c r="BA21" s="14">
        <f t="shared" si="33"/>
        <v>1892</v>
      </c>
      <c r="BB21" s="14">
        <f t="shared" si="37"/>
        <v>8436</v>
      </c>
      <c r="BC21" s="14">
        <f t="shared" si="37"/>
        <v>2780</v>
      </c>
      <c r="BD21" s="14">
        <f t="shared" si="37"/>
        <v>0</v>
      </c>
      <c r="BE21" s="30">
        <f t="shared" si="37"/>
        <v>13108</v>
      </c>
      <c r="BF21" s="87"/>
      <c r="BG21" s="41" t="s">
        <v>39</v>
      </c>
      <c r="BH21" s="14">
        <f t="shared" si="38"/>
        <v>1885</v>
      </c>
      <c r="BI21" s="14">
        <f t="shared" si="38"/>
        <v>8217</v>
      </c>
      <c r="BJ21" s="14">
        <f t="shared" si="38"/>
        <v>2697</v>
      </c>
      <c r="BK21" s="14">
        <f t="shared" si="38"/>
        <v>0</v>
      </c>
      <c r="BL21" s="30">
        <f t="shared" si="38"/>
        <v>12799</v>
      </c>
      <c r="BM21" s="86">
        <f t="shared" si="31"/>
        <v>12799</v>
      </c>
      <c r="BN21" s="86">
        <f t="shared" si="32"/>
        <v>0</v>
      </c>
    </row>
    <row r="22" spans="1:66" ht="15">
      <c r="A22" s="27" t="s">
        <v>169</v>
      </c>
      <c r="B22" s="28"/>
      <c r="C22" s="14">
        <v>7</v>
      </c>
      <c r="D22" s="14">
        <v>3</v>
      </c>
      <c r="E22" s="14"/>
      <c r="F22" s="181">
        <f t="shared" si="2"/>
        <v>10</v>
      </c>
      <c r="G22" s="28">
        <v>28</v>
      </c>
      <c r="H22" s="14">
        <v>94</v>
      </c>
      <c r="I22" s="14">
        <v>3</v>
      </c>
      <c r="J22" s="14"/>
      <c r="K22" s="97">
        <f t="shared" si="3"/>
        <v>125</v>
      </c>
      <c r="L22" s="13">
        <f t="shared" si="34"/>
        <v>28</v>
      </c>
      <c r="M22" s="14">
        <f t="shared" si="34"/>
        <v>87</v>
      </c>
      <c r="N22" s="14">
        <f t="shared" si="34"/>
        <v>0</v>
      </c>
      <c r="O22" s="14">
        <f t="shared" si="34"/>
        <v>0</v>
      </c>
      <c r="P22" s="29">
        <f>SUM(L22:O22)</f>
        <v>115</v>
      </c>
      <c r="Q22" s="13">
        <v>316</v>
      </c>
      <c r="R22" s="14">
        <f>639+6</f>
        <v>645</v>
      </c>
      <c r="S22" s="14">
        <v>571</v>
      </c>
      <c r="T22" s="14"/>
      <c r="U22" s="97">
        <f t="shared" si="8"/>
        <v>1532</v>
      </c>
      <c r="V22" s="13"/>
      <c r="W22" s="14">
        <v>12</v>
      </c>
      <c r="X22" s="14"/>
      <c r="Y22" s="14"/>
      <c r="Z22" s="97">
        <f t="shared" si="1"/>
        <v>12</v>
      </c>
      <c r="AA22" s="194">
        <f>78+128</f>
        <v>206</v>
      </c>
      <c r="AB22" s="176">
        <f>1209+39</f>
        <v>1248</v>
      </c>
      <c r="AC22" s="176">
        <v>200</v>
      </c>
      <c r="AD22" s="152"/>
      <c r="AE22" s="97">
        <f t="shared" si="35"/>
        <v>1654</v>
      </c>
      <c r="AF22" s="13">
        <f t="shared" si="36"/>
        <v>206</v>
      </c>
      <c r="AG22" s="14">
        <f t="shared" si="36"/>
        <v>1236</v>
      </c>
      <c r="AH22" s="14">
        <f t="shared" si="36"/>
        <v>200</v>
      </c>
      <c r="AI22" s="14"/>
      <c r="AJ22" s="30">
        <f t="shared" si="14"/>
        <v>1642</v>
      </c>
      <c r="AK22" s="114"/>
      <c r="AL22" s="14">
        <f t="shared" si="15"/>
        <v>550</v>
      </c>
      <c r="AM22" s="14">
        <f t="shared" si="16"/>
        <v>1987</v>
      </c>
      <c r="AN22" s="14">
        <f t="shared" si="17"/>
        <v>774</v>
      </c>
      <c r="AO22" s="14">
        <f t="shared" si="18"/>
        <v>0</v>
      </c>
      <c r="AP22" s="14">
        <f t="shared" si="19"/>
        <v>3311</v>
      </c>
      <c r="AQ22" s="3">
        <f t="shared" si="20"/>
        <v>3311</v>
      </c>
      <c r="AR22" s="3">
        <f>K22+U22+AE22</f>
        <v>3311</v>
      </c>
      <c r="AS22" s="2"/>
      <c r="AT22" s="2"/>
      <c r="AU22" s="2"/>
      <c r="AV22" s="2"/>
      <c r="AW22" s="2"/>
      <c r="AX22" s="2"/>
      <c r="AY22" s="2"/>
      <c r="AZ22" s="31" t="s">
        <v>40</v>
      </c>
      <c r="BA22" s="14">
        <f t="shared" si="33"/>
        <v>550</v>
      </c>
      <c r="BB22" s="14">
        <f t="shared" si="37"/>
        <v>1987</v>
      </c>
      <c r="BC22" s="14">
        <f t="shared" si="37"/>
        <v>774</v>
      </c>
      <c r="BD22" s="14">
        <f t="shared" si="37"/>
        <v>0</v>
      </c>
      <c r="BE22" s="30">
        <f t="shared" si="37"/>
        <v>3311</v>
      </c>
      <c r="BF22" s="87"/>
      <c r="BG22" s="41" t="s">
        <v>40</v>
      </c>
      <c r="BH22" s="14">
        <f t="shared" si="38"/>
        <v>522</v>
      </c>
      <c r="BI22" s="14">
        <f t="shared" si="38"/>
        <v>1893</v>
      </c>
      <c r="BJ22" s="14">
        <f t="shared" si="38"/>
        <v>771</v>
      </c>
      <c r="BK22" s="14">
        <f t="shared" si="38"/>
        <v>0</v>
      </c>
      <c r="BL22" s="30">
        <f t="shared" si="38"/>
        <v>3186</v>
      </c>
      <c r="BM22" s="86">
        <f t="shared" si="31"/>
        <v>3186</v>
      </c>
      <c r="BN22" s="86">
        <f t="shared" si="32"/>
        <v>0</v>
      </c>
    </row>
    <row r="23" spans="1:66" ht="15">
      <c r="A23" s="27" t="s">
        <v>41</v>
      </c>
      <c r="B23" s="28"/>
      <c r="C23" s="14"/>
      <c r="D23" s="14"/>
      <c r="E23" s="14"/>
      <c r="F23" s="181">
        <f t="shared" si="2"/>
        <v>0</v>
      </c>
      <c r="G23" s="28"/>
      <c r="H23" s="14">
        <f>30</f>
        <v>30</v>
      </c>
      <c r="I23" s="14">
        <f>3+50</f>
        <v>53</v>
      </c>
      <c r="J23" s="14"/>
      <c r="K23" s="97">
        <f t="shared" si="3"/>
        <v>83</v>
      </c>
      <c r="L23" s="13">
        <f t="shared" si="34"/>
        <v>0</v>
      </c>
      <c r="M23" s="14">
        <f t="shared" si="34"/>
        <v>30</v>
      </c>
      <c r="N23" s="14">
        <f t="shared" si="34"/>
        <v>53</v>
      </c>
      <c r="O23" s="14">
        <f t="shared" si="34"/>
        <v>0</v>
      </c>
      <c r="P23" s="29">
        <f>SUM(L23:O23)</f>
        <v>83</v>
      </c>
      <c r="Q23" s="13">
        <v>192</v>
      </c>
      <c r="R23" s="14">
        <f>453+55</f>
        <v>508</v>
      </c>
      <c r="S23" s="14">
        <f>21+271</f>
        <v>292</v>
      </c>
      <c r="T23" s="14"/>
      <c r="U23" s="97">
        <f t="shared" si="8"/>
        <v>992</v>
      </c>
      <c r="V23" s="13"/>
      <c r="W23" s="14">
        <v>5</v>
      </c>
      <c r="X23" s="14">
        <v>3</v>
      </c>
      <c r="Y23" s="14"/>
      <c r="Z23" s="97">
        <f t="shared" si="1"/>
        <v>8</v>
      </c>
      <c r="AA23" s="194">
        <v>132</v>
      </c>
      <c r="AB23" s="176">
        <v>128</v>
      </c>
      <c r="AC23" s="176">
        <v>319</v>
      </c>
      <c r="AD23" s="152"/>
      <c r="AE23" s="97">
        <f t="shared" si="35"/>
        <v>579</v>
      </c>
      <c r="AF23" s="13">
        <f t="shared" si="36"/>
        <v>132</v>
      </c>
      <c r="AG23" s="14">
        <f t="shared" si="36"/>
        <v>123</v>
      </c>
      <c r="AH23" s="14">
        <f t="shared" si="36"/>
        <v>316</v>
      </c>
      <c r="AI23" s="14"/>
      <c r="AJ23" s="30">
        <f t="shared" si="14"/>
        <v>571</v>
      </c>
      <c r="AK23" s="114"/>
      <c r="AL23" s="14">
        <f t="shared" si="15"/>
        <v>324</v>
      </c>
      <c r="AM23" s="14">
        <f t="shared" si="16"/>
        <v>666</v>
      </c>
      <c r="AN23" s="14">
        <f t="shared" si="17"/>
        <v>664</v>
      </c>
      <c r="AO23" s="14">
        <f t="shared" si="18"/>
        <v>0</v>
      </c>
      <c r="AP23" s="14">
        <f t="shared" si="19"/>
        <v>1654</v>
      </c>
      <c r="AQ23" s="3">
        <f t="shared" si="20"/>
        <v>1654</v>
      </c>
      <c r="AR23" s="3">
        <f>K23+U23+AE23</f>
        <v>1654</v>
      </c>
      <c r="AS23" s="2"/>
      <c r="AT23" s="2"/>
      <c r="AU23" s="2"/>
      <c r="AV23" s="2"/>
      <c r="AW23" s="2"/>
      <c r="AX23" s="2"/>
      <c r="AY23" s="2"/>
      <c r="AZ23" s="31" t="s">
        <v>41</v>
      </c>
      <c r="BA23" s="14">
        <f t="shared" si="33"/>
        <v>324</v>
      </c>
      <c r="BB23" s="14">
        <f t="shared" si="37"/>
        <v>666</v>
      </c>
      <c r="BC23" s="14">
        <f t="shared" si="37"/>
        <v>664</v>
      </c>
      <c r="BD23" s="14">
        <f t="shared" si="37"/>
        <v>0</v>
      </c>
      <c r="BE23" s="30">
        <f t="shared" si="37"/>
        <v>1654</v>
      </c>
      <c r="BF23" s="119"/>
      <c r="BG23" s="41" t="s">
        <v>41</v>
      </c>
      <c r="BH23" s="14">
        <f t="shared" si="38"/>
        <v>324</v>
      </c>
      <c r="BI23" s="14">
        <f t="shared" si="38"/>
        <v>636</v>
      </c>
      <c r="BJ23" s="14">
        <f t="shared" si="38"/>
        <v>611</v>
      </c>
      <c r="BK23" s="14">
        <f t="shared" si="38"/>
        <v>0</v>
      </c>
      <c r="BL23" s="30">
        <f t="shared" si="38"/>
        <v>1571</v>
      </c>
      <c r="BM23" s="86">
        <f t="shared" si="31"/>
        <v>1571</v>
      </c>
      <c r="BN23" s="86">
        <f t="shared" si="32"/>
        <v>0</v>
      </c>
    </row>
    <row r="24" spans="1:66" ht="15" customHeight="1">
      <c r="A24" s="27" t="s">
        <v>42</v>
      </c>
      <c r="B24" s="28"/>
      <c r="C24" s="14"/>
      <c r="D24" s="14">
        <v>17</v>
      </c>
      <c r="E24" s="14"/>
      <c r="F24" s="97">
        <f t="shared" si="2"/>
        <v>17</v>
      </c>
      <c r="G24" s="13"/>
      <c r="H24" s="14">
        <v>210</v>
      </c>
      <c r="I24" s="14">
        <v>17</v>
      </c>
      <c r="J24" s="14"/>
      <c r="K24" s="97">
        <f t="shared" si="3"/>
        <v>227</v>
      </c>
      <c r="L24" s="13">
        <f t="shared" si="34"/>
        <v>0</v>
      </c>
      <c r="M24" s="14">
        <f t="shared" si="34"/>
        <v>210</v>
      </c>
      <c r="N24" s="14">
        <f t="shared" si="34"/>
        <v>0</v>
      </c>
      <c r="O24" s="14">
        <f t="shared" si="34"/>
        <v>0</v>
      </c>
      <c r="P24" s="29">
        <f>SUM(L24:O24)</f>
        <v>210</v>
      </c>
      <c r="Q24" s="13">
        <v>140</v>
      </c>
      <c r="R24" s="14">
        <v>956</v>
      </c>
      <c r="S24" s="14">
        <v>440</v>
      </c>
      <c r="T24" s="14"/>
      <c r="U24" s="97">
        <f t="shared" si="8"/>
        <v>1536</v>
      </c>
      <c r="V24" s="13"/>
      <c r="W24" s="14"/>
      <c r="X24" s="14">
        <v>6</v>
      </c>
      <c r="Y24" s="14"/>
      <c r="Z24" s="97">
        <f t="shared" si="1"/>
        <v>6</v>
      </c>
      <c r="AA24" s="194">
        <v>102</v>
      </c>
      <c r="AB24" s="177">
        <v>1224</v>
      </c>
      <c r="AC24" s="176">
        <v>441</v>
      </c>
      <c r="AD24" s="152"/>
      <c r="AE24" s="97">
        <f t="shared" si="35"/>
        <v>1767</v>
      </c>
      <c r="AF24" s="13">
        <f t="shared" si="36"/>
        <v>102</v>
      </c>
      <c r="AG24" s="14">
        <f t="shared" si="36"/>
        <v>1224</v>
      </c>
      <c r="AH24" s="14">
        <f t="shared" si="36"/>
        <v>435</v>
      </c>
      <c r="AI24" s="14"/>
      <c r="AJ24" s="30">
        <f t="shared" si="14"/>
        <v>1761</v>
      </c>
      <c r="AK24" s="114"/>
      <c r="AL24" s="14">
        <f t="shared" si="15"/>
        <v>242</v>
      </c>
      <c r="AM24" s="14">
        <f t="shared" si="16"/>
        <v>2390</v>
      </c>
      <c r="AN24" s="14">
        <f t="shared" si="17"/>
        <v>898</v>
      </c>
      <c r="AO24" s="14">
        <f t="shared" si="18"/>
        <v>0</v>
      </c>
      <c r="AP24" s="14">
        <f t="shared" si="19"/>
        <v>3530</v>
      </c>
      <c r="AQ24" s="3">
        <f t="shared" si="20"/>
        <v>3530</v>
      </c>
      <c r="AR24" s="3">
        <f>K24+U24+AE24</f>
        <v>3530</v>
      </c>
      <c r="AS24" s="2"/>
      <c r="AT24" s="2"/>
      <c r="AU24" s="2"/>
      <c r="AV24" s="2"/>
      <c r="AW24" s="2"/>
      <c r="AX24" s="2"/>
      <c r="AY24" s="2"/>
      <c r="AZ24" s="31" t="s">
        <v>42</v>
      </c>
      <c r="BA24" s="14">
        <f t="shared" si="33"/>
        <v>242</v>
      </c>
      <c r="BB24" s="14">
        <f t="shared" si="37"/>
        <v>2390</v>
      </c>
      <c r="BC24" s="14">
        <f t="shared" si="37"/>
        <v>898</v>
      </c>
      <c r="BD24" s="14">
        <f t="shared" si="37"/>
        <v>0</v>
      </c>
      <c r="BE24" s="30">
        <f t="shared" si="37"/>
        <v>3530</v>
      </c>
      <c r="BF24" s="233"/>
      <c r="BG24" s="41" t="s">
        <v>42</v>
      </c>
      <c r="BH24" s="14">
        <f t="shared" si="38"/>
        <v>242</v>
      </c>
      <c r="BI24" s="14">
        <f t="shared" si="38"/>
        <v>2180</v>
      </c>
      <c r="BJ24" s="14">
        <f t="shared" si="38"/>
        <v>881</v>
      </c>
      <c r="BK24" s="14">
        <f t="shared" si="38"/>
        <v>0</v>
      </c>
      <c r="BL24" s="30">
        <f t="shared" si="38"/>
        <v>3303</v>
      </c>
      <c r="BM24" s="86">
        <f t="shared" si="31"/>
        <v>3303</v>
      </c>
      <c r="BN24" s="86">
        <f t="shared" si="32"/>
        <v>0</v>
      </c>
    </row>
    <row r="25" spans="1:66" ht="16.5" thickBot="1">
      <c r="A25" s="121" t="s">
        <v>34</v>
      </c>
      <c r="B25" s="16">
        <f>SUM(B20:B24)</f>
        <v>0</v>
      </c>
      <c r="C25" s="17">
        <f>SUM(C20:C24)</f>
        <v>48</v>
      </c>
      <c r="D25" s="17">
        <f>SUM(D20:D24)</f>
        <v>50</v>
      </c>
      <c r="E25" s="17"/>
      <c r="F25" s="184">
        <f t="shared" si="2"/>
        <v>98</v>
      </c>
      <c r="G25" s="16">
        <f>SUM(G20:G24)</f>
        <v>35</v>
      </c>
      <c r="H25" s="17">
        <f>SUM(H20:H24)</f>
        <v>553</v>
      </c>
      <c r="I25" s="17">
        <f>SUM(I20:I24)</f>
        <v>156</v>
      </c>
      <c r="J25" s="17">
        <f>SUM(J20:J24)</f>
        <v>6</v>
      </c>
      <c r="K25" s="102">
        <f t="shared" si="3"/>
        <v>750</v>
      </c>
      <c r="L25" s="16">
        <f>SUM(L20:L24)</f>
        <v>35</v>
      </c>
      <c r="M25" s="17">
        <f>SUM(M20:M24)</f>
        <v>505</v>
      </c>
      <c r="N25" s="17">
        <f>SUM(N20:N24)</f>
        <v>106</v>
      </c>
      <c r="O25" s="17">
        <f>SUM(O20:O24)</f>
        <v>6</v>
      </c>
      <c r="P25" s="102">
        <f t="shared" si="0"/>
        <v>652</v>
      </c>
      <c r="Q25" s="16">
        <f>SUM(Q20:Q24)</f>
        <v>1556</v>
      </c>
      <c r="R25" s="17">
        <f>SUM(R20:R24)</f>
        <v>6272</v>
      </c>
      <c r="S25" s="17">
        <f>SUM(S20:S24)</f>
        <v>2250</v>
      </c>
      <c r="T25" s="17">
        <f>SUM(T20:T24)</f>
        <v>20</v>
      </c>
      <c r="U25" s="184">
        <f t="shared" si="8"/>
        <v>10098</v>
      </c>
      <c r="V25" s="16">
        <f>SUM(V20:V24)</f>
        <v>0</v>
      </c>
      <c r="W25" s="17">
        <f>SUM(W20:W24)</f>
        <v>23</v>
      </c>
      <c r="X25" s="17">
        <f>SUM(X20:X24)</f>
        <v>9</v>
      </c>
      <c r="Y25" s="17"/>
      <c r="Z25" s="184">
        <f t="shared" si="1"/>
        <v>32</v>
      </c>
      <c r="AA25" s="153">
        <f>SUM(AA20:AA24)</f>
        <v>1417</v>
      </c>
      <c r="AB25" s="154">
        <f>SUM(AB20:AB24)</f>
        <v>6654</v>
      </c>
      <c r="AC25" s="154">
        <f>SUM(AC20:AC24)</f>
        <v>2710</v>
      </c>
      <c r="AD25" s="154">
        <f>SUM(AD20:AD24)</f>
        <v>17</v>
      </c>
      <c r="AE25" s="184">
        <f t="shared" si="35"/>
        <v>10798</v>
      </c>
      <c r="AF25" s="16">
        <f>SUM(AF20:AF24)</f>
        <v>1417</v>
      </c>
      <c r="AG25" s="17">
        <f>SUM(AG20:AG24)</f>
        <v>6631</v>
      </c>
      <c r="AH25" s="17">
        <f>SUM(AH20:AH24)</f>
        <v>2701</v>
      </c>
      <c r="AI25" s="17"/>
      <c r="AJ25" s="107">
        <f t="shared" si="14"/>
        <v>10749</v>
      </c>
      <c r="AK25" s="115"/>
      <c r="AL25" s="14">
        <f t="shared" si="15"/>
        <v>3008</v>
      </c>
      <c r="AM25" s="14">
        <f t="shared" si="16"/>
        <v>13479</v>
      </c>
      <c r="AN25" s="14">
        <f t="shared" si="17"/>
        <v>5116</v>
      </c>
      <c r="AO25" s="14">
        <f>(J25+T25+AD25)</f>
        <v>43</v>
      </c>
      <c r="AP25" s="14">
        <f t="shared" si="19"/>
        <v>21646</v>
      </c>
      <c r="AQ25" s="3">
        <f t="shared" si="20"/>
        <v>21646</v>
      </c>
      <c r="AR25" s="3">
        <f>K25+U25+AE25</f>
        <v>21646</v>
      </c>
      <c r="AS25" s="2"/>
      <c r="AT25" s="2"/>
      <c r="AU25" s="2"/>
      <c r="AV25" s="2"/>
      <c r="AW25" s="2"/>
      <c r="AX25" s="2"/>
      <c r="AY25" s="2"/>
      <c r="AZ25" s="72" t="s">
        <v>34</v>
      </c>
      <c r="BA25" s="17">
        <f t="shared" si="33"/>
        <v>3008</v>
      </c>
      <c r="BB25" s="17">
        <f t="shared" si="37"/>
        <v>13479</v>
      </c>
      <c r="BC25" s="17">
        <f t="shared" si="37"/>
        <v>5116</v>
      </c>
      <c r="BD25" s="17">
        <f>SUM(BD20:BD24)</f>
        <v>43</v>
      </c>
      <c r="BE25" s="44">
        <f>SUM(BE20:BE24)</f>
        <v>21646</v>
      </c>
      <c r="BF25" s="119"/>
      <c r="BG25" s="223" t="s">
        <v>34</v>
      </c>
      <c r="BH25" s="17">
        <f t="shared" si="38"/>
        <v>2973</v>
      </c>
      <c r="BI25" s="17">
        <f t="shared" si="38"/>
        <v>12926</v>
      </c>
      <c r="BJ25" s="17">
        <f t="shared" si="38"/>
        <v>4960</v>
      </c>
      <c r="BK25" s="17">
        <f t="shared" si="38"/>
        <v>37</v>
      </c>
      <c r="BL25" s="44">
        <f t="shared" si="38"/>
        <v>20896</v>
      </c>
      <c r="BM25" s="86">
        <f t="shared" si="31"/>
        <v>20896</v>
      </c>
      <c r="BN25" s="86">
        <f t="shared" si="32"/>
        <v>0</v>
      </c>
    </row>
    <row r="26" spans="1:66" ht="15">
      <c r="A26" s="62" t="s">
        <v>43</v>
      </c>
      <c r="B26" s="93"/>
      <c r="C26" s="73"/>
      <c r="D26" s="73"/>
      <c r="E26" s="73"/>
      <c r="F26" s="126">
        <f t="shared" si="2"/>
        <v>0</v>
      </c>
      <c r="G26" s="96"/>
      <c r="H26" s="73"/>
      <c r="I26" s="73"/>
      <c r="J26" s="73"/>
      <c r="K26" s="129">
        <f t="shared" si="3"/>
        <v>0</v>
      </c>
      <c r="L26" s="96"/>
      <c r="M26" s="73"/>
      <c r="N26" s="73"/>
      <c r="O26" s="73"/>
      <c r="P26" s="95">
        <f t="shared" si="0"/>
        <v>0</v>
      </c>
      <c r="Q26" s="96"/>
      <c r="R26" s="73"/>
      <c r="S26" s="73"/>
      <c r="T26" s="73"/>
      <c r="U26" s="126">
        <f t="shared" si="8"/>
        <v>0</v>
      </c>
      <c r="V26" s="96"/>
      <c r="W26" s="73"/>
      <c r="X26" s="73"/>
      <c r="Y26" s="73"/>
      <c r="Z26" s="126">
        <f t="shared" si="1"/>
        <v>0</v>
      </c>
      <c r="AA26" s="197"/>
      <c r="AB26" s="156"/>
      <c r="AC26" s="156"/>
      <c r="AD26" s="156"/>
      <c r="AE26" s="126">
        <f t="shared" si="35"/>
        <v>0</v>
      </c>
      <c r="AF26" s="96"/>
      <c r="AG26" s="73"/>
      <c r="AH26" s="73"/>
      <c r="AI26" s="73"/>
      <c r="AJ26" s="74">
        <f t="shared" si="14"/>
        <v>0</v>
      </c>
      <c r="AK26" s="114"/>
      <c r="AL26" s="14">
        <f t="shared" si="15"/>
        <v>0</v>
      </c>
      <c r="AM26" s="14">
        <f t="shared" si="16"/>
        <v>0</v>
      </c>
      <c r="AN26" s="14">
        <f t="shared" si="17"/>
        <v>0</v>
      </c>
      <c r="AO26" s="14">
        <f t="shared" si="18"/>
        <v>0</v>
      </c>
      <c r="AP26" s="14">
        <f t="shared" si="19"/>
        <v>0</v>
      </c>
      <c r="AQ26" s="3">
        <f t="shared" si="20"/>
        <v>0</v>
      </c>
      <c r="AR26" s="2"/>
      <c r="AS26" s="2"/>
      <c r="AT26" s="2"/>
      <c r="AU26" s="2"/>
      <c r="AV26" s="2"/>
      <c r="AW26" s="2"/>
      <c r="AX26" s="2"/>
      <c r="AY26" s="2"/>
      <c r="AZ26" s="63" t="s">
        <v>43</v>
      </c>
      <c r="BA26" s="73">
        <f t="shared" si="33"/>
        <v>0</v>
      </c>
      <c r="BB26" s="73"/>
      <c r="BC26" s="73"/>
      <c r="BD26" s="73"/>
      <c r="BE26" s="74"/>
      <c r="BF26" s="87"/>
      <c r="BG26" s="220" t="s">
        <v>43</v>
      </c>
      <c r="BH26" s="73"/>
      <c r="BI26" s="73"/>
      <c r="BJ26" s="73"/>
      <c r="BK26" s="73"/>
      <c r="BL26" s="74"/>
      <c r="BM26" s="86">
        <f t="shared" si="31"/>
        <v>0</v>
      </c>
      <c r="BN26" s="86">
        <f t="shared" si="32"/>
        <v>0</v>
      </c>
    </row>
    <row r="27" spans="1:66" ht="15">
      <c r="A27" s="27" t="s">
        <v>44</v>
      </c>
      <c r="B27" s="28">
        <v>53</v>
      </c>
      <c r="C27" s="14">
        <v>14</v>
      </c>
      <c r="D27" s="14">
        <v>2</v>
      </c>
      <c r="E27" s="14"/>
      <c r="F27" s="97">
        <f t="shared" si="2"/>
        <v>69</v>
      </c>
      <c r="G27" s="13">
        <v>1575</v>
      </c>
      <c r="H27" s="14">
        <v>92</v>
      </c>
      <c r="I27" s="14">
        <v>2</v>
      </c>
      <c r="J27" s="14"/>
      <c r="K27" s="97">
        <f t="shared" si="3"/>
        <v>1669</v>
      </c>
      <c r="L27" s="13">
        <f aca="true" t="shared" si="39" ref="L27:L47">(G27-B27)</f>
        <v>1522</v>
      </c>
      <c r="M27" s="14">
        <f aca="true" t="shared" si="40" ref="M27:M48">(H27-C27)</f>
        <v>78</v>
      </c>
      <c r="N27" s="14">
        <f aca="true" t="shared" si="41" ref="N27:N47">(I27-D27)</f>
        <v>0</v>
      </c>
      <c r="O27" s="14">
        <f aca="true" t="shared" si="42" ref="O27:O47">(J27-E27)</f>
        <v>0</v>
      </c>
      <c r="P27" s="29">
        <f t="shared" si="0"/>
        <v>1600</v>
      </c>
      <c r="Q27" s="13">
        <v>9680</v>
      </c>
      <c r="R27" s="14">
        <v>186</v>
      </c>
      <c r="S27" s="14">
        <v>71</v>
      </c>
      <c r="T27" s="14"/>
      <c r="U27" s="97">
        <f t="shared" si="8"/>
        <v>9937</v>
      </c>
      <c r="V27" s="13">
        <v>23</v>
      </c>
      <c r="W27" s="14"/>
      <c r="X27" s="14">
        <v>2</v>
      </c>
      <c r="Y27" s="14"/>
      <c r="Z27" s="97">
        <f t="shared" si="1"/>
        <v>25</v>
      </c>
      <c r="AA27" s="199">
        <v>6152</v>
      </c>
      <c r="AB27" s="152">
        <v>177</v>
      </c>
      <c r="AC27" s="152">
        <v>71</v>
      </c>
      <c r="AD27" s="152"/>
      <c r="AE27" s="97">
        <f t="shared" si="35"/>
        <v>6400</v>
      </c>
      <c r="AF27" s="13">
        <f aca="true" t="shared" si="43" ref="AF27:AF56">(AA27-V27)</f>
        <v>6129</v>
      </c>
      <c r="AG27" s="14">
        <f aca="true" t="shared" si="44" ref="AG27:AG56">(AB27-W27)</f>
        <v>177</v>
      </c>
      <c r="AH27" s="14">
        <f aca="true" t="shared" si="45" ref="AH27:AH56">(AC27-X27)</f>
        <v>69</v>
      </c>
      <c r="AI27" s="14">
        <f aca="true" t="shared" si="46" ref="AI27:AI56">(AD27-Y27)</f>
        <v>0</v>
      </c>
      <c r="AJ27" s="30">
        <f t="shared" si="14"/>
        <v>6375</v>
      </c>
      <c r="AK27" s="114"/>
      <c r="AL27" s="14">
        <f aca="true" t="shared" si="47" ref="AL27:AL55">(G27+Q27+AA27)</f>
        <v>17407</v>
      </c>
      <c r="AM27" s="14">
        <f t="shared" si="16"/>
        <v>455</v>
      </c>
      <c r="AN27" s="14">
        <f t="shared" si="17"/>
        <v>144</v>
      </c>
      <c r="AO27" s="14">
        <f t="shared" si="18"/>
        <v>0</v>
      </c>
      <c r="AP27" s="14">
        <f t="shared" si="19"/>
        <v>18006</v>
      </c>
      <c r="AQ27" s="3">
        <f t="shared" si="20"/>
        <v>18006</v>
      </c>
      <c r="AR27" s="2"/>
      <c r="AS27" s="2"/>
      <c r="AT27" s="2"/>
      <c r="AU27" s="2"/>
      <c r="AV27" s="2"/>
      <c r="AW27" s="2"/>
      <c r="AX27" s="2"/>
      <c r="AY27" s="2"/>
      <c r="AZ27" s="31" t="s">
        <v>44</v>
      </c>
      <c r="BA27" s="14">
        <f t="shared" si="33"/>
        <v>17407</v>
      </c>
      <c r="BB27" s="14">
        <f aca="true" t="shared" si="48" ref="BB27:BB56">AM27</f>
        <v>455</v>
      </c>
      <c r="BC27" s="14">
        <f aca="true" t="shared" si="49" ref="BC27:BC56">AN27</f>
        <v>144</v>
      </c>
      <c r="BD27" s="14">
        <f aca="true" t="shared" si="50" ref="BD27:BD56">AO27</f>
        <v>0</v>
      </c>
      <c r="BE27" s="30">
        <f aca="true" t="shared" si="51" ref="BE27:BE56">AP27</f>
        <v>18006</v>
      </c>
      <c r="BF27" s="87"/>
      <c r="BG27" s="41" t="s">
        <v>44</v>
      </c>
      <c r="BH27" s="14">
        <f aca="true" t="shared" si="52" ref="BH27:BL30">(BA27-G27)</f>
        <v>15832</v>
      </c>
      <c r="BI27" s="14">
        <f t="shared" si="52"/>
        <v>363</v>
      </c>
      <c r="BJ27" s="14">
        <f t="shared" si="52"/>
        <v>142</v>
      </c>
      <c r="BK27" s="14">
        <f t="shared" si="52"/>
        <v>0</v>
      </c>
      <c r="BL27" s="30">
        <f t="shared" si="52"/>
        <v>16337</v>
      </c>
      <c r="BM27" s="86">
        <f t="shared" si="31"/>
        <v>16337</v>
      </c>
      <c r="BN27" s="86">
        <f t="shared" si="32"/>
        <v>0</v>
      </c>
    </row>
    <row r="28" spans="1:66" ht="15">
      <c r="A28" s="27" t="s">
        <v>45</v>
      </c>
      <c r="B28" s="28"/>
      <c r="C28" s="14"/>
      <c r="D28" s="14"/>
      <c r="E28" s="14"/>
      <c r="F28" s="97">
        <f t="shared" si="2"/>
        <v>0</v>
      </c>
      <c r="G28" s="13"/>
      <c r="H28" s="14"/>
      <c r="I28" s="14"/>
      <c r="J28" s="14"/>
      <c r="K28" s="97">
        <f t="shared" si="3"/>
        <v>0</v>
      </c>
      <c r="L28" s="13">
        <f t="shared" si="39"/>
        <v>0</v>
      </c>
      <c r="M28" s="14">
        <f t="shared" si="40"/>
        <v>0</v>
      </c>
      <c r="N28" s="14">
        <f t="shared" si="41"/>
        <v>0</v>
      </c>
      <c r="O28" s="14">
        <f t="shared" si="42"/>
        <v>0</v>
      </c>
      <c r="P28" s="29">
        <f t="shared" si="0"/>
        <v>0</v>
      </c>
      <c r="Q28" s="13">
        <v>129</v>
      </c>
      <c r="R28" s="14">
        <v>147</v>
      </c>
      <c r="S28" s="14"/>
      <c r="T28" s="14"/>
      <c r="U28" s="97">
        <f t="shared" si="8"/>
        <v>276</v>
      </c>
      <c r="V28" s="13">
        <v>22</v>
      </c>
      <c r="W28" s="14">
        <v>6</v>
      </c>
      <c r="X28" s="14"/>
      <c r="Y28" s="14"/>
      <c r="Z28" s="97">
        <f t="shared" si="1"/>
        <v>28</v>
      </c>
      <c r="AA28" s="199">
        <v>76</v>
      </c>
      <c r="AB28" s="152">
        <v>144</v>
      </c>
      <c r="AC28" s="152"/>
      <c r="AD28" s="152"/>
      <c r="AE28" s="97">
        <f t="shared" si="35"/>
        <v>220</v>
      </c>
      <c r="AF28" s="13">
        <f t="shared" si="43"/>
        <v>54</v>
      </c>
      <c r="AG28" s="14">
        <f t="shared" si="44"/>
        <v>138</v>
      </c>
      <c r="AH28" s="14">
        <f t="shared" si="45"/>
        <v>0</v>
      </c>
      <c r="AI28" s="14">
        <f t="shared" si="46"/>
        <v>0</v>
      </c>
      <c r="AJ28" s="30">
        <f t="shared" si="14"/>
        <v>192</v>
      </c>
      <c r="AK28" s="114"/>
      <c r="AL28" s="14">
        <f t="shared" si="47"/>
        <v>205</v>
      </c>
      <c r="AM28" s="14">
        <f t="shared" si="16"/>
        <v>291</v>
      </c>
      <c r="AN28" s="14">
        <f t="shared" si="17"/>
        <v>0</v>
      </c>
      <c r="AO28" s="14">
        <f t="shared" si="18"/>
        <v>0</v>
      </c>
      <c r="AP28" s="14">
        <f t="shared" si="19"/>
        <v>496</v>
      </c>
      <c r="AQ28" s="3">
        <f t="shared" si="20"/>
        <v>496</v>
      </c>
      <c r="AR28" s="2"/>
      <c r="AS28" s="2"/>
      <c r="AT28" s="2"/>
      <c r="AU28" s="2"/>
      <c r="AV28" s="2"/>
      <c r="AW28" s="2"/>
      <c r="AX28" s="2"/>
      <c r="AY28" s="2"/>
      <c r="AZ28" s="31" t="s">
        <v>45</v>
      </c>
      <c r="BA28" s="14">
        <f t="shared" si="33"/>
        <v>205</v>
      </c>
      <c r="BB28" s="14">
        <f t="shared" si="48"/>
        <v>291</v>
      </c>
      <c r="BC28" s="14">
        <f t="shared" si="49"/>
        <v>0</v>
      </c>
      <c r="BD28" s="14">
        <f t="shared" si="50"/>
        <v>0</v>
      </c>
      <c r="BE28" s="30">
        <f t="shared" si="51"/>
        <v>496</v>
      </c>
      <c r="BF28" s="87"/>
      <c r="BG28" s="41" t="s">
        <v>45</v>
      </c>
      <c r="BH28" s="14">
        <f t="shared" si="52"/>
        <v>205</v>
      </c>
      <c r="BI28" s="14">
        <f t="shared" si="52"/>
        <v>291</v>
      </c>
      <c r="BJ28" s="14">
        <f t="shared" si="52"/>
        <v>0</v>
      </c>
      <c r="BK28" s="14">
        <f t="shared" si="52"/>
        <v>0</v>
      </c>
      <c r="BL28" s="30">
        <f t="shared" si="52"/>
        <v>496</v>
      </c>
      <c r="BM28" s="86">
        <f t="shared" si="31"/>
        <v>496</v>
      </c>
      <c r="BN28" s="86">
        <f t="shared" si="32"/>
        <v>0</v>
      </c>
    </row>
    <row r="29" spans="1:66" ht="15">
      <c r="A29" s="27" t="s">
        <v>46</v>
      </c>
      <c r="B29" s="28">
        <v>5</v>
      </c>
      <c r="C29" s="14"/>
      <c r="D29" s="14"/>
      <c r="E29" s="14"/>
      <c r="F29" s="97">
        <f t="shared" si="2"/>
        <v>5</v>
      </c>
      <c r="G29" s="13">
        <v>5</v>
      </c>
      <c r="H29" s="14"/>
      <c r="I29" s="14"/>
      <c r="J29" s="14"/>
      <c r="K29" s="97">
        <f t="shared" si="3"/>
        <v>5</v>
      </c>
      <c r="L29" s="13">
        <f t="shared" si="39"/>
        <v>0</v>
      </c>
      <c r="M29" s="14">
        <f t="shared" si="40"/>
        <v>0</v>
      </c>
      <c r="N29" s="14">
        <f t="shared" si="41"/>
        <v>0</v>
      </c>
      <c r="O29" s="14">
        <f t="shared" si="42"/>
        <v>0</v>
      </c>
      <c r="P29" s="29">
        <f t="shared" si="0"/>
        <v>0</v>
      </c>
      <c r="Q29" s="13">
        <v>17</v>
      </c>
      <c r="R29" s="14"/>
      <c r="S29" s="14"/>
      <c r="T29" s="14"/>
      <c r="U29" s="97">
        <f t="shared" si="8"/>
        <v>17</v>
      </c>
      <c r="V29" s="13">
        <v>4</v>
      </c>
      <c r="W29" s="14"/>
      <c r="X29" s="14"/>
      <c r="Y29" s="14"/>
      <c r="Z29" s="97">
        <f t="shared" si="1"/>
        <v>4</v>
      </c>
      <c r="AA29" s="199">
        <v>16</v>
      </c>
      <c r="AB29" s="152"/>
      <c r="AC29" s="152"/>
      <c r="AD29" s="152"/>
      <c r="AE29" s="97">
        <f t="shared" si="35"/>
        <v>16</v>
      </c>
      <c r="AF29" s="13">
        <f t="shared" si="43"/>
        <v>12</v>
      </c>
      <c r="AG29" s="14">
        <f t="shared" si="44"/>
        <v>0</v>
      </c>
      <c r="AH29" s="14">
        <f t="shared" si="45"/>
        <v>0</v>
      </c>
      <c r="AI29" s="14">
        <f t="shared" si="46"/>
        <v>0</v>
      </c>
      <c r="AJ29" s="30">
        <f t="shared" si="14"/>
        <v>12</v>
      </c>
      <c r="AK29" s="114"/>
      <c r="AL29" s="14">
        <f t="shared" si="47"/>
        <v>38</v>
      </c>
      <c r="AM29" s="14">
        <f t="shared" si="16"/>
        <v>0</v>
      </c>
      <c r="AN29" s="14">
        <f t="shared" si="17"/>
        <v>0</v>
      </c>
      <c r="AO29" s="14">
        <f t="shared" si="18"/>
        <v>0</v>
      </c>
      <c r="AP29" s="14">
        <f t="shared" si="19"/>
        <v>38</v>
      </c>
      <c r="AQ29" s="3">
        <f t="shared" si="20"/>
        <v>38</v>
      </c>
      <c r="AR29" s="2"/>
      <c r="AS29" s="2"/>
      <c r="AT29" s="2"/>
      <c r="AU29" s="2"/>
      <c r="AV29" s="2"/>
      <c r="AW29" s="2"/>
      <c r="AX29" s="2"/>
      <c r="AY29" s="2"/>
      <c r="AZ29" s="31" t="s">
        <v>46</v>
      </c>
      <c r="BA29" s="14">
        <f t="shared" si="33"/>
        <v>38</v>
      </c>
      <c r="BB29" s="14">
        <f t="shared" si="48"/>
        <v>0</v>
      </c>
      <c r="BC29" s="14">
        <f t="shared" si="49"/>
        <v>0</v>
      </c>
      <c r="BD29" s="14">
        <f t="shared" si="50"/>
        <v>0</v>
      </c>
      <c r="BE29" s="30">
        <f t="shared" si="51"/>
        <v>38</v>
      </c>
      <c r="BF29" s="87"/>
      <c r="BG29" s="41" t="s">
        <v>46</v>
      </c>
      <c r="BH29" s="14">
        <f t="shared" si="52"/>
        <v>33</v>
      </c>
      <c r="BI29" s="14">
        <f t="shared" si="52"/>
        <v>0</v>
      </c>
      <c r="BJ29" s="14">
        <f t="shared" si="52"/>
        <v>0</v>
      </c>
      <c r="BK29" s="14">
        <f t="shared" si="52"/>
        <v>0</v>
      </c>
      <c r="BL29" s="30">
        <f t="shared" si="52"/>
        <v>33</v>
      </c>
      <c r="BM29" s="86">
        <f t="shared" si="31"/>
        <v>33</v>
      </c>
      <c r="BN29" s="86">
        <f t="shared" si="32"/>
        <v>0</v>
      </c>
    </row>
    <row r="30" spans="1:66" ht="15">
      <c r="A30" s="27" t="s">
        <v>47</v>
      </c>
      <c r="B30" s="28"/>
      <c r="C30" s="14"/>
      <c r="D30" s="14"/>
      <c r="E30" s="14"/>
      <c r="F30" s="97">
        <f t="shared" si="2"/>
        <v>0</v>
      </c>
      <c r="G30" s="13"/>
      <c r="H30" s="14"/>
      <c r="I30" s="14"/>
      <c r="J30" s="14"/>
      <c r="K30" s="97">
        <f t="shared" si="3"/>
        <v>0</v>
      </c>
      <c r="L30" s="13">
        <f t="shared" si="39"/>
        <v>0</v>
      </c>
      <c r="M30" s="14">
        <f t="shared" si="40"/>
        <v>0</v>
      </c>
      <c r="N30" s="14">
        <f t="shared" si="41"/>
        <v>0</v>
      </c>
      <c r="O30" s="14">
        <f t="shared" si="42"/>
        <v>0</v>
      </c>
      <c r="P30" s="29">
        <f t="shared" si="0"/>
        <v>0</v>
      </c>
      <c r="Q30" s="13">
        <v>14</v>
      </c>
      <c r="R30" s="14"/>
      <c r="S30" s="14"/>
      <c r="T30" s="14"/>
      <c r="U30" s="97">
        <f t="shared" si="8"/>
        <v>14</v>
      </c>
      <c r="V30" s="13">
        <v>1</v>
      </c>
      <c r="W30" s="14"/>
      <c r="X30" s="14"/>
      <c r="Y30" s="14"/>
      <c r="Z30" s="97">
        <f t="shared" si="1"/>
        <v>1</v>
      </c>
      <c r="AA30" s="199">
        <v>22</v>
      </c>
      <c r="AB30" s="152"/>
      <c r="AC30" s="152"/>
      <c r="AD30" s="152"/>
      <c r="AE30" s="97">
        <f t="shared" si="35"/>
        <v>22</v>
      </c>
      <c r="AF30" s="13">
        <f t="shared" si="43"/>
        <v>21</v>
      </c>
      <c r="AG30" s="14">
        <f t="shared" si="44"/>
        <v>0</v>
      </c>
      <c r="AH30" s="14">
        <f t="shared" si="45"/>
        <v>0</v>
      </c>
      <c r="AI30" s="14">
        <f t="shared" si="46"/>
        <v>0</v>
      </c>
      <c r="AJ30" s="30">
        <f t="shared" si="14"/>
        <v>21</v>
      </c>
      <c r="AK30" s="114"/>
      <c r="AL30" s="14">
        <f t="shared" si="47"/>
        <v>36</v>
      </c>
      <c r="AM30" s="14">
        <f t="shared" si="16"/>
        <v>0</v>
      </c>
      <c r="AN30" s="14">
        <f t="shared" si="17"/>
        <v>0</v>
      </c>
      <c r="AO30" s="14">
        <f t="shared" si="18"/>
        <v>0</v>
      </c>
      <c r="AP30" s="14">
        <f t="shared" si="19"/>
        <v>36</v>
      </c>
      <c r="AQ30" s="3">
        <f t="shared" si="20"/>
        <v>36</v>
      </c>
      <c r="AR30" s="2"/>
      <c r="AS30" s="2"/>
      <c r="AT30" s="2"/>
      <c r="AU30" s="2"/>
      <c r="AV30" s="2"/>
      <c r="AW30" s="2"/>
      <c r="AX30" s="2"/>
      <c r="AY30" s="2"/>
      <c r="AZ30" s="31" t="s">
        <v>47</v>
      </c>
      <c r="BA30" s="14">
        <f t="shared" si="33"/>
        <v>36</v>
      </c>
      <c r="BB30" s="14">
        <f t="shared" si="48"/>
        <v>0</v>
      </c>
      <c r="BC30" s="14">
        <f t="shared" si="49"/>
        <v>0</v>
      </c>
      <c r="BD30" s="14">
        <f t="shared" si="50"/>
        <v>0</v>
      </c>
      <c r="BE30" s="30">
        <f t="shared" si="51"/>
        <v>36</v>
      </c>
      <c r="BF30" s="119"/>
      <c r="BG30" s="41" t="s">
        <v>47</v>
      </c>
      <c r="BH30" s="14">
        <f t="shared" si="52"/>
        <v>36</v>
      </c>
      <c r="BI30" s="14">
        <f t="shared" si="52"/>
        <v>0</v>
      </c>
      <c r="BJ30" s="14">
        <f t="shared" si="52"/>
        <v>0</v>
      </c>
      <c r="BK30" s="14">
        <f t="shared" si="52"/>
        <v>0</v>
      </c>
      <c r="BL30" s="30">
        <f t="shared" si="52"/>
        <v>36</v>
      </c>
      <c r="BM30" s="86">
        <f t="shared" si="31"/>
        <v>36</v>
      </c>
      <c r="BN30" s="86">
        <f t="shared" si="32"/>
        <v>0</v>
      </c>
    </row>
    <row r="31" spans="1:66" ht="15">
      <c r="A31" s="27" t="s">
        <v>198</v>
      </c>
      <c r="B31" s="28"/>
      <c r="C31" s="14"/>
      <c r="D31" s="14"/>
      <c r="E31" s="14"/>
      <c r="F31" s="97"/>
      <c r="G31" s="13"/>
      <c r="H31" s="14"/>
      <c r="I31" s="14"/>
      <c r="J31" s="14"/>
      <c r="K31" s="97"/>
      <c r="L31" s="13"/>
      <c r="M31" s="14"/>
      <c r="N31" s="14"/>
      <c r="O31" s="14"/>
      <c r="P31" s="29"/>
      <c r="Q31" s="28"/>
      <c r="R31" s="14"/>
      <c r="S31" s="14"/>
      <c r="T31" s="14"/>
      <c r="U31" s="97"/>
      <c r="V31" s="13">
        <v>3</v>
      </c>
      <c r="W31" s="14"/>
      <c r="X31" s="14"/>
      <c r="Y31" s="14"/>
      <c r="Z31" s="97">
        <f t="shared" si="1"/>
        <v>3</v>
      </c>
      <c r="AA31" s="215">
        <v>951</v>
      </c>
      <c r="AB31" s="216">
        <v>156</v>
      </c>
      <c r="AC31" s="192"/>
      <c r="AD31" s="152"/>
      <c r="AE31" s="97">
        <f t="shared" si="35"/>
        <v>1107</v>
      </c>
      <c r="AF31" s="13"/>
      <c r="AG31" s="14"/>
      <c r="AH31" s="14"/>
      <c r="AI31" s="14"/>
      <c r="AJ31" s="30">
        <f t="shared" si="14"/>
        <v>0</v>
      </c>
      <c r="AK31" s="114"/>
      <c r="AL31" s="14">
        <f t="shared" si="47"/>
        <v>951</v>
      </c>
      <c r="AM31" s="14">
        <v>156</v>
      </c>
      <c r="AN31" s="14"/>
      <c r="AO31" s="14"/>
      <c r="AP31" s="14">
        <f t="shared" si="19"/>
        <v>1107</v>
      </c>
      <c r="AQ31" s="3"/>
      <c r="AR31" s="2"/>
      <c r="AS31" s="2"/>
      <c r="AT31" s="2"/>
      <c r="AU31" s="2"/>
      <c r="AV31" s="2"/>
      <c r="AW31" s="2"/>
      <c r="AX31" s="2"/>
      <c r="AY31" s="2"/>
      <c r="AZ31" s="27" t="s">
        <v>198</v>
      </c>
      <c r="BA31" s="14">
        <f>AL31</f>
        <v>951</v>
      </c>
      <c r="BB31" s="14">
        <f>AM31</f>
        <v>156</v>
      </c>
      <c r="BC31" s="14">
        <f>AN31</f>
        <v>0</v>
      </c>
      <c r="BD31" s="14">
        <f>AO31</f>
        <v>0</v>
      </c>
      <c r="BE31" s="30">
        <f t="shared" si="51"/>
        <v>1107</v>
      </c>
      <c r="BF31" s="119"/>
      <c r="BG31" s="41"/>
      <c r="BH31" s="14"/>
      <c r="BI31" s="14"/>
      <c r="BJ31" s="14"/>
      <c r="BK31" s="14"/>
      <c r="BL31" s="30"/>
      <c r="BM31" s="86"/>
      <c r="BN31" s="86"/>
    </row>
    <row r="32" spans="1:66" ht="15">
      <c r="A32" s="27" t="s">
        <v>48</v>
      </c>
      <c r="B32" s="28">
        <v>3</v>
      </c>
      <c r="C32" s="14">
        <v>6</v>
      </c>
      <c r="D32" s="14"/>
      <c r="E32" s="14"/>
      <c r="F32" s="97">
        <f t="shared" si="2"/>
        <v>9</v>
      </c>
      <c r="G32" s="13">
        <v>213</v>
      </c>
      <c r="H32" s="14">
        <v>235</v>
      </c>
      <c r="I32" s="14">
        <v>2</v>
      </c>
      <c r="J32" s="14"/>
      <c r="K32" s="97">
        <f t="shared" si="3"/>
        <v>450</v>
      </c>
      <c r="L32" s="13">
        <f t="shared" si="39"/>
        <v>210</v>
      </c>
      <c r="M32" s="14">
        <f t="shared" si="40"/>
        <v>229</v>
      </c>
      <c r="N32" s="14">
        <f t="shared" si="41"/>
        <v>2</v>
      </c>
      <c r="O32" s="14">
        <f t="shared" si="42"/>
        <v>0</v>
      </c>
      <c r="P32" s="29">
        <f t="shared" si="0"/>
        <v>441</v>
      </c>
      <c r="Q32" s="13">
        <v>2852</v>
      </c>
      <c r="R32" s="14">
        <v>1306</v>
      </c>
      <c r="S32" s="14">
        <v>145</v>
      </c>
      <c r="T32" s="14"/>
      <c r="U32" s="97">
        <f t="shared" si="8"/>
        <v>4303</v>
      </c>
      <c r="V32" s="13">
        <v>6</v>
      </c>
      <c r="W32" s="14">
        <v>1</v>
      </c>
      <c r="X32" s="14"/>
      <c r="Y32" s="14"/>
      <c r="Z32" s="97">
        <f t="shared" si="1"/>
        <v>7</v>
      </c>
      <c r="AA32" s="196">
        <v>2857</v>
      </c>
      <c r="AB32" s="177">
        <v>1775</v>
      </c>
      <c r="AC32" s="176">
        <v>165</v>
      </c>
      <c r="AD32" s="152"/>
      <c r="AE32" s="97">
        <f t="shared" si="35"/>
        <v>4797</v>
      </c>
      <c r="AF32" s="13">
        <f t="shared" si="43"/>
        <v>2851</v>
      </c>
      <c r="AG32" s="14">
        <f t="shared" si="44"/>
        <v>1774</v>
      </c>
      <c r="AH32" s="14">
        <f t="shared" si="45"/>
        <v>165</v>
      </c>
      <c r="AI32" s="14">
        <f t="shared" si="46"/>
        <v>0</v>
      </c>
      <c r="AJ32" s="30">
        <f t="shared" si="14"/>
        <v>4790</v>
      </c>
      <c r="AK32" s="114"/>
      <c r="AL32" s="14">
        <f t="shared" si="47"/>
        <v>5922</v>
      </c>
      <c r="AM32" s="14">
        <f t="shared" si="16"/>
        <v>3316</v>
      </c>
      <c r="AN32" s="14">
        <f t="shared" si="17"/>
        <v>312</v>
      </c>
      <c r="AO32" s="14">
        <f t="shared" si="18"/>
        <v>0</v>
      </c>
      <c r="AP32" s="14">
        <f t="shared" si="19"/>
        <v>9550</v>
      </c>
      <c r="AQ32" s="3">
        <f t="shared" si="20"/>
        <v>9550</v>
      </c>
      <c r="AR32" s="2"/>
      <c r="AS32" s="2"/>
      <c r="AT32" s="2"/>
      <c r="AU32" s="2"/>
      <c r="AV32" s="2"/>
      <c r="AW32" s="2"/>
      <c r="AX32" s="2"/>
      <c r="AY32" s="2"/>
      <c r="AZ32" s="31" t="s">
        <v>48</v>
      </c>
      <c r="BA32" s="14">
        <f t="shared" si="33"/>
        <v>5922</v>
      </c>
      <c r="BB32" s="14">
        <f t="shared" si="48"/>
        <v>3316</v>
      </c>
      <c r="BC32" s="14">
        <f t="shared" si="49"/>
        <v>312</v>
      </c>
      <c r="BD32" s="14">
        <f t="shared" si="50"/>
        <v>0</v>
      </c>
      <c r="BE32" s="30">
        <f t="shared" si="51"/>
        <v>9550</v>
      </c>
      <c r="BF32" s="87"/>
      <c r="BG32" s="41" t="s">
        <v>48</v>
      </c>
      <c r="BH32" s="14">
        <f aca="true" t="shared" si="53" ref="BH32:BL35">(BA32-G32)</f>
        <v>5709</v>
      </c>
      <c r="BI32" s="14">
        <f t="shared" si="53"/>
        <v>3081</v>
      </c>
      <c r="BJ32" s="14">
        <f t="shared" si="53"/>
        <v>310</v>
      </c>
      <c r="BK32" s="14">
        <f t="shared" si="53"/>
        <v>0</v>
      </c>
      <c r="BL32" s="30">
        <f t="shared" si="53"/>
        <v>9100</v>
      </c>
      <c r="BM32" s="86">
        <f t="shared" si="31"/>
        <v>9100</v>
      </c>
      <c r="BN32" s="86">
        <f t="shared" si="32"/>
        <v>0</v>
      </c>
    </row>
    <row r="33" spans="1:66" ht="15">
      <c r="A33" s="27" t="s">
        <v>49</v>
      </c>
      <c r="B33" s="28"/>
      <c r="C33" s="14"/>
      <c r="D33" s="14">
        <v>4</v>
      </c>
      <c r="E33" s="14"/>
      <c r="F33" s="181">
        <f t="shared" si="2"/>
        <v>4</v>
      </c>
      <c r="G33" s="28">
        <v>227</v>
      </c>
      <c r="H33" s="14">
        <v>381</v>
      </c>
      <c r="I33" s="14">
        <v>36</v>
      </c>
      <c r="J33" s="14">
        <v>63</v>
      </c>
      <c r="K33" s="97">
        <f t="shared" si="3"/>
        <v>707</v>
      </c>
      <c r="L33" s="13">
        <f t="shared" si="39"/>
        <v>227</v>
      </c>
      <c r="M33" s="14">
        <f t="shared" si="40"/>
        <v>381</v>
      </c>
      <c r="N33" s="14">
        <f t="shared" si="41"/>
        <v>32</v>
      </c>
      <c r="O33" s="14">
        <f t="shared" si="42"/>
        <v>63</v>
      </c>
      <c r="P33" s="29">
        <f t="shared" si="0"/>
        <v>703</v>
      </c>
      <c r="Q33" s="13">
        <v>608</v>
      </c>
      <c r="R33" s="14">
        <v>610</v>
      </c>
      <c r="S33" s="14">
        <v>206</v>
      </c>
      <c r="T33" s="14">
        <v>96</v>
      </c>
      <c r="U33" s="97">
        <f t="shared" si="8"/>
        <v>1520</v>
      </c>
      <c r="V33" s="13"/>
      <c r="W33" s="14"/>
      <c r="X33" s="14">
        <v>6</v>
      </c>
      <c r="Y33" s="14"/>
      <c r="Z33" s="97">
        <f t="shared" si="1"/>
        <v>6</v>
      </c>
      <c r="AA33" s="194">
        <v>635</v>
      </c>
      <c r="AB33" s="176">
        <v>809</v>
      </c>
      <c r="AC33" s="176">
        <v>147</v>
      </c>
      <c r="AD33" s="176">
        <v>112</v>
      </c>
      <c r="AE33" s="97">
        <f t="shared" si="35"/>
        <v>1703</v>
      </c>
      <c r="AF33" s="13">
        <f t="shared" si="43"/>
        <v>635</v>
      </c>
      <c r="AG33" s="14">
        <f t="shared" si="44"/>
        <v>809</v>
      </c>
      <c r="AH33" s="14">
        <f t="shared" si="45"/>
        <v>141</v>
      </c>
      <c r="AI33" s="14">
        <f t="shared" si="46"/>
        <v>112</v>
      </c>
      <c r="AJ33" s="30">
        <f t="shared" si="14"/>
        <v>1697</v>
      </c>
      <c r="AK33" s="114"/>
      <c r="AL33" s="14">
        <f t="shared" si="47"/>
        <v>1470</v>
      </c>
      <c r="AM33" s="14">
        <f t="shared" si="16"/>
        <v>1800</v>
      </c>
      <c r="AN33" s="14">
        <f t="shared" si="17"/>
        <v>389</v>
      </c>
      <c r="AO33" s="14">
        <f t="shared" si="18"/>
        <v>271</v>
      </c>
      <c r="AP33" s="14">
        <f t="shared" si="19"/>
        <v>3930</v>
      </c>
      <c r="AQ33" s="3">
        <f t="shared" si="20"/>
        <v>3930</v>
      </c>
      <c r="AR33" s="2"/>
      <c r="AS33" s="2"/>
      <c r="AT33" s="2"/>
      <c r="AU33" s="2"/>
      <c r="AV33" s="2"/>
      <c r="AW33" s="2"/>
      <c r="AX33" s="2"/>
      <c r="AY33" s="2"/>
      <c r="AZ33" s="31" t="s">
        <v>49</v>
      </c>
      <c r="BA33" s="14">
        <f t="shared" si="33"/>
        <v>1470</v>
      </c>
      <c r="BB33" s="14">
        <f t="shared" si="48"/>
        <v>1800</v>
      </c>
      <c r="BC33" s="14">
        <f t="shared" si="49"/>
        <v>389</v>
      </c>
      <c r="BD33" s="14">
        <f t="shared" si="50"/>
        <v>271</v>
      </c>
      <c r="BE33" s="30">
        <f t="shared" si="51"/>
        <v>3930</v>
      </c>
      <c r="BF33" s="87"/>
      <c r="BG33" s="224" t="s">
        <v>168</v>
      </c>
      <c r="BH33" s="14">
        <f t="shared" si="53"/>
        <v>1243</v>
      </c>
      <c r="BI33" s="14">
        <f t="shared" si="53"/>
        <v>1419</v>
      </c>
      <c r="BJ33" s="14">
        <f t="shared" si="53"/>
        <v>353</v>
      </c>
      <c r="BK33" s="14">
        <f t="shared" si="53"/>
        <v>208</v>
      </c>
      <c r="BL33" s="30">
        <f t="shared" si="53"/>
        <v>3223</v>
      </c>
      <c r="BM33" s="86">
        <f t="shared" si="31"/>
        <v>3223</v>
      </c>
      <c r="BN33" s="86">
        <f t="shared" si="32"/>
        <v>0</v>
      </c>
    </row>
    <row r="34" spans="1:66" ht="15">
      <c r="A34" s="27" t="s">
        <v>50</v>
      </c>
      <c r="B34" s="28">
        <v>8</v>
      </c>
      <c r="C34" s="14">
        <v>23</v>
      </c>
      <c r="D34" s="14"/>
      <c r="E34" s="14">
        <v>1</v>
      </c>
      <c r="F34" s="181">
        <f t="shared" si="2"/>
        <v>32</v>
      </c>
      <c r="G34" s="28">
        <v>296</v>
      </c>
      <c r="H34" s="14">
        <v>71</v>
      </c>
      <c r="I34" s="14">
        <v>19</v>
      </c>
      <c r="J34" s="14">
        <v>32</v>
      </c>
      <c r="K34" s="97">
        <f t="shared" si="3"/>
        <v>418</v>
      </c>
      <c r="L34" s="13">
        <f t="shared" si="39"/>
        <v>288</v>
      </c>
      <c r="M34" s="14">
        <f t="shared" si="40"/>
        <v>48</v>
      </c>
      <c r="N34" s="14">
        <f t="shared" si="41"/>
        <v>19</v>
      </c>
      <c r="O34" s="14">
        <f t="shared" si="42"/>
        <v>31</v>
      </c>
      <c r="P34" s="29">
        <f t="shared" si="0"/>
        <v>386</v>
      </c>
      <c r="Q34" s="13">
        <v>3851</v>
      </c>
      <c r="R34" s="14">
        <v>4417</v>
      </c>
      <c r="S34" s="14">
        <v>270</v>
      </c>
      <c r="T34" s="14">
        <v>153</v>
      </c>
      <c r="U34" s="97">
        <f t="shared" si="8"/>
        <v>8691</v>
      </c>
      <c r="V34" s="13"/>
      <c r="W34" s="14">
        <v>15</v>
      </c>
      <c r="X34" s="14"/>
      <c r="Y34" s="14"/>
      <c r="Z34" s="97">
        <f t="shared" si="1"/>
        <v>15</v>
      </c>
      <c r="AA34" s="196">
        <v>3417</v>
      </c>
      <c r="AB34" s="177">
        <v>4793</v>
      </c>
      <c r="AC34" s="176">
        <v>317</v>
      </c>
      <c r="AD34" s="176">
        <v>166</v>
      </c>
      <c r="AE34" s="97">
        <f t="shared" si="35"/>
        <v>8693</v>
      </c>
      <c r="AF34" s="13">
        <f t="shared" si="43"/>
        <v>3417</v>
      </c>
      <c r="AG34" s="14">
        <f t="shared" si="44"/>
        <v>4778</v>
      </c>
      <c r="AH34" s="14">
        <f t="shared" si="45"/>
        <v>317</v>
      </c>
      <c r="AI34" s="14">
        <f t="shared" si="46"/>
        <v>166</v>
      </c>
      <c r="AJ34" s="30">
        <f t="shared" si="14"/>
        <v>8678</v>
      </c>
      <c r="AK34" s="114"/>
      <c r="AL34" s="14">
        <f t="shared" si="47"/>
        <v>7564</v>
      </c>
      <c r="AM34" s="14">
        <f t="shared" si="16"/>
        <v>9281</v>
      </c>
      <c r="AN34" s="14">
        <f t="shared" si="17"/>
        <v>606</v>
      </c>
      <c r="AO34" s="14">
        <f t="shared" si="18"/>
        <v>351</v>
      </c>
      <c r="AP34" s="14">
        <f t="shared" si="19"/>
        <v>17802</v>
      </c>
      <c r="AQ34" s="3">
        <f t="shared" si="20"/>
        <v>17802</v>
      </c>
      <c r="AR34" s="2"/>
      <c r="AS34" s="2"/>
      <c r="AT34" s="2"/>
      <c r="AU34" s="2"/>
      <c r="AV34" s="2"/>
      <c r="AW34" s="2"/>
      <c r="AX34" s="2"/>
      <c r="AY34" s="2"/>
      <c r="AZ34" s="31" t="s">
        <v>50</v>
      </c>
      <c r="BA34" s="14">
        <f t="shared" si="33"/>
        <v>7564</v>
      </c>
      <c r="BB34" s="14">
        <f t="shared" si="48"/>
        <v>9281</v>
      </c>
      <c r="BC34" s="14">
        <f t="shared" si="49"/>
        <v>606</v>
      </c>
      <c r="BD34" s="14">
        <f t="shared" si="50"/>
        <v>351</v>
      </c>
      <c r="BE34" s="30">
        <f t="shared" si="51"/>
        <v>17802</v>
      </c>
      <c r="BF34" s="87"/>
      <c r="BG34" s="41" t="s">
        <v>50</v>
      </c>
      <c r="BH34" s="14">
        <f t="shared" si="53"/>
        <v>7268</v>
      </c>
      <c r="BI34" s="14">
        <f t="shared" si="53"/>
        <v>9210</v>
      </c>
      <c r="BJ34" s="14">
        <f t="shared" si="53"/>
        <v>587</v>
      </c>
      <c r="BK34" s="14">
        <f t="shared" si="53"/>
        <v>319</v>
      </c>
      <c r="BL34" s="30">
        <f t="shared" si="53"/>
        <v>17384</v>
      </c>
      <c r="BM34" s="86">
        <f t="shared" si="31"/>
        <v>17384</v>
      </c>
      <c r="BN34" s="86">
        <f t="shared" si="32"/>
        <v>0</v>
      </c>
    </row>
    <row r="35" spans="1:66" ht="15">
      <c r="A35" s="27" t="s">
        <v>51</v>
      </c>
      <c r="B35" s="28">
        <v>2</v>
      </c>
      <c r="C35" s="14">
        <v>4</v>
      </c>
      <c r="D35" s="14"/>
      <c r="E35" s="14"/>
      <c r="F35" s="181">
        <f t="shared" si="2"/>
        <v>6</v>
      </c>
      <c r="G35" s="28">
        <v>579</v>
      </c>
      <c r="H35" s="14">
        <v>269</v>
      </c>
      <c r="I35" s="14">
        <v>1</v>
      </c>
      <c r="J35" s="14">
        <v>194</v>
      </c>
      <c r="K35" s="97">
        <f t="shared" si="3"/>
        <v>1043</v>
      </c>
      <c r="L35" s="13">
        <f t="shared" si="39"/>
        <v>577</v>
      </c>
      <c r="M35" s="14">
        <f t="shared" si="40"/>
        <v>265</v>
      </c>
      <c r="N35" s="14">
        <f t="shared" si="41"/>
        <v>1</v>
      </c>
      <c r="O35" s="14">
        <f t="shared" si="42"/>
        <v>194</v>
      </c>
      <c r="P35" s="29">
        <f t="shared" si="0"/>
        <v>1037</v>
      </c>
      <c r="Q35" s="13">
        <v>6833</v>
      </c>
      <c r="R35" s="14">
        <v>1751</v>
      </c>
      <c r="S35" s="14">
        <v>109</v>
      </c>
      <c r="T35" s="14">
        <v>371</v>
      </c>
      <c r="U35" s="97">
        <f t="shared" si="8"/>
        <v>9064</v>
      </c>
      <c r="V35" s="13">
        <v>9</v>
      </c>
      <c r="W35" s="14">
        <v>2</v>
      </c>
      <c r="X35" s="14"/>
      <c r="Y35" s="14"/>
      <c r="Z35" s="97">
        <f t="shared" si="1"/>
        <v>11</v>
      </c>
      <c r="AA35" s="196">
        <v>4902</v>
      </c>
      <c r="AB35" s="177">
        <v>1825</v>
      </c>
      <c r="AC35" s="176">
        <v>100</v>
      </c>
      <c r="AD35" s="176">
        <v>399</v>
      </c>
      <c r="AE35" s="97">
        <f t="shared" si="35"/>
        <v>7226</v>
      </c>
      <c r="AF35" s="13">
        <f t="shared" si="43"/>
        <v>4893</v>
      </c>
      <c r="AG35" s="14">
        <f t="shared" si="44"/>
        <v>1823</v>
      </c>
      <c r="AH35" s="14">
        <f t="shared" si="45"/>
        <v>100</v>
      </c>
      <c r="AI35" s="14">
        <f t="shared" si="46"/>
        <v>399</v>
      </c>
      <c r="AJ35" s="30">
        <f t="shared" si="14"/>
        <v>7215</v>
      </c>
      <c r="AK35" s="114"/>
      <c r="AL35" s="14">
        <f t="shared" si="47"/>
        <v>12314</v>
      </c>
      <c r="AM35" s="14">
        <f t="shared" si="16"/>
        <v>3845</v>
      </c>
      <c r="AN35" s="14">
        <f t="shared" si="17"/>
        <v>210</v>
      </c>
      <c r="AO35" s="14">
        <f t="shared" si="18"/>
        <v>964</v>
      </c>
      <c r="AP35" s="14">
        <f t="shared" si="19"/>
        <v>17333</v>
      </c>
      <c r="AQ35" s="3">
        <f t="shared" si="20"/>
        <v>17333</v>
      </c>
      <c r="AR35" s="2"/>
      <c r="AS35" s="2"/>
      <c r="AT35" s="2"/>
      <c r="AU35" s="2"/>
      <c r="AV35" s="2"/>
      <c r="AW35" s="2"/>
      <c r="AX35" s="2"/>
      <c r="AY35" s="2"/>
      <c r="AZ35" s="31" t="s">
        <v>51</v>
      </c>
      <c r="BA35" s="14">
        <f t="shared" si="33"/>
        <v>12314</v>
      </c>
      <c r="BB35" s="14">
        <f t="shared" si="48"/>
        <v>3845</v>
      </c>
      <c r="BC35" s="14">
        <f t="shared" si="49"/>
        <v>210</v>
      </c>
      <c r="BD35" s="14">
        <f t="shared" si="50"/>
        <v>964</v>
      </c>
      <c r="BE35" s="30">
        <f t="shared" si="51"/>
        <v>17333</v>
      </c>
      <c r="BF35" s="87"/>
      <c r="BG35" s="41" t="s">
        <v>51</v>
      </c>
      <c r="BH35" s="14">
        <f t="shared" si="53"/>
        <v>11735</v>
      </c>
      <c r="BI35" s="14">
        <f t="shared" si="53"/>
        <v>3576</v>
      </c>
      <c r="BJ35" s="14">
        <f t="shared" si="53"/>
        <v>209</v>
      </c>
      <c r="BK35" s="14">
        <f t="shared" si="53"/>
        <v>770</v>
      </c>
      <c r="BL35" s="30">
        <f t="shared" si="53"/>
        <v>16290</v>
      </c>
      <c r="BM35" s="86">
        <f t="shared" si="31"/>
        <v>16290</v>
      </c>
      <c r="BN35" s="86">
        <f t="shared" si="32"/>
        <v>0</v>
      </c>
    </row>
    <row r="36" spans="1:66" ht="15">
      <c r="A36" s="27" t="s">
        <v>192</v>
      </c>
      <c r="B36" s="28">
        <v>27</v>
      </c>
      <c r="C36" s="14">
        <v>46</v>
      </c>
      <c r="D36" s="14">
        <v>1</v>
      </c>
      <c r="E36" s="14"/>
      <c r="F36" s="181">
        <f t="shared" si="2"/>
        <v>74</v>
      </c>
      <c r="G36" s="28">
        <v>252</v>
      </c>
      <c r="H36" s="14">
        <v>739</v>
      </c>
      <c r="I36" s="14">
        <v>29</v>
      </c>
      <c r="J36" s="14"/>
      <c r="K36" s="97">
        <f t="shared" si="3"/>
        <v>1020</v>
      </c>
      <c r="L36" s="13">
        <f t="shared" si="39"/>
        <v>225</v>
      </c>
      <c r="M36" s="14">
        <f t="shared" si="40"/>
        <v>693</v>
      </c>
      <c r="N36" s="14">
        <f t="shared" si="41"/>
        <v>28</v>
      </c>
      <c r="O36" s="14"/>
      <c r="P36" s="29">
        <f t="shared" si="0"/>
        <v>946</v>
      </c>
      <c r="Q36" s="13">
        <v>3074</v>
      </c>
      <c r="R36" s="14">
        <v>2038</v>
      </c>
      <c r="S36" s="14">
        <v>114</v>
      </c>
      <c r="T36" s="14"/>
      <c r="U36" s="97">
        <f t="shared" si="8"/>
        <v>5226</v>
      </c>
      <c r="V36" s="13">
        <v>27</v>
      </c>
      <c r="W36" s="14">
        <v>57</v>
      </c>
      <c r="X36" s="14">
        <v>1</v>
      </c>
      <c r="Y36" s="14"/>
      <c r="Z36" s="97">
        <f t="shared" si="1"/>
        <v>85</v>
      </c>
      <c r="AA36" s="199">
        <v>2619</v>
      </c>
      <c r="AB36" s="152">
        <v>2214</v>
      </c>
      <c r="AC36" s="152">
        <v>140</v>
      </c>
      <c r="AD36" s="152"/>
      <c r="AE36" s="97">
        <f t="shared" si="35"/>
        <v>4973</v>
      </c>
      <c r="AF36" s="13">
        <f t="shared" si="43"/>
        <v>2592</v>
      </c>
      <c r="AG36" s="14">
        <f t="shared" si="44"/>
        <v>2157</v>
      </c>
      <c r="AH36" s="14"/>
      <c r="AI36" s="14"/>
      <c r="AJ36" s="30">
        <f t="shared" si="14"/>
        <v>4749</v>
      </c>
      <c r="AK36" s="114"/>
      <c r="AL36" s="14">
        <f t="shared" si="47"/>
        <v>5945</v>
      </c>
      <c r="AM36" s="14">
        <f>(H36+R36+AB36)</f>
        <v>4991</v>
      </c>
      <c r="AN36" s="14">
        <f>(I36+S36+AC36)</f>
        <v>283</v>
      </c>
      <c r="AO36" s="14">
        <f>(J36+T36+AD36)</f>
        <v>0</v>
      </c>
      <c r="AP36" s="14">
        <f>(K36+U36+AE36)</f>
        <v>11219</v>
      </c>
      <c r="AQ36" s="3">
        <f t="shared" si="20"/>
        <v>11219</v>
      </c>
      <c r="AR36" s="2"/>
      <c r="AS36" s="2"/>
      <c r="AT36" s="2"/>
      <c r="AU36" s="2"/>
      <c r="AV36" s="2"/>
      <c r="AW36" s="2"/>
      <c r="AX36" s="2"/>
      <c r="AY36" s="2"/>
      <c r="AZ36" s="31" t="str">
        <f>A36</f>
        <v>   Communication Studies</v>
      </c>
      <c r="BA36" s="14">
        <f>AL36</f>
        <v>5945</v>
      </c>
      <c r="BB36" s="14">
        <f>AM36</f>
        <v>4991</v>
      </c>
      <c r="BC36" s="14">
        <f>AN36</f>
        <v>283</v>
      </c>
      <c r="BD36" s="14">
        <f>AO36</f>
        <v>0</v>
      </c>
      <c r="BE36" s="30">
        <f>AP36</f>
        <v>11219</v>
      </c>
      <c r="BF36" s="119"/>
      <c r="BG36" s="41" t="str">
        <f>A36</f>
        <v>   Communication Studies</v>
      </c>
      <c r="BH36" s="14"/>
      <c r="BI36" s="14"/>
      <c r="BJ36" s="14"/>
      <c r="BK36" s="14"/>
      <c r="BL36" s="30"/>
      <c r="BM36" s="86"/>
      <c r="BN36" s="86"/>
    </row>
    <row r="37" spans="1:66" ht="15">
      <c r="A37" s="27" t="s">
        <v>52</v>
      </c>
      <c r="B37" s="28">
        <v>6</v>
      </c>
      <c r="C37" s="14">
        <v>51</v>
      </c>
      <c r="D37" s="14">
        <v>12</v>
      </c>
      <c r="E37" s="14">
        <v>3</v>
      </c>
      <c r="F37" s="181">
        <f t="shared" si="2"/>
        <v>72</v>
      </c>
      <c r="G37" s="28">
        <v>348</v>
      </c>
      <c r="H37" s="14">
        <v>357</v>
      </c>
      <c r="I37" s="14">
        <v>18</v>
      </c>
      <c r="J37" s="14">
        <v>8</v>
      </c>
      <c r="K37" s="97">
        <f t="shared" si="3"/>
        <v>731</v>
      </c>
      <c r="L37" s="13">
        <f t="shared" si="39"/>
        <v>342</v>
      </c>
      <c r="M37" s="14">
        <f t="shared" si="40"/>
        <v>306</v>
      </c>
      <c r="N37" s="14">
        <f t="shared" si="41"/>
        <v>6</v>
      </c>
      <c r="O37" s="14">
        <f t="shared" si="42"/>
        <v>5</v>
      </c>
      <c r="P37" s="29">
        <f t="shared" si="0"/>
        <v>659</v>
      </c>
      <c r="Q37" s="13">
        <v>5958</v>
      </c>
      <c r="R37" s="14">
        <v>2880</v>
      </c>
      <c r="S37" s="14">
        <v>227</v>
      </c>
      <c r="T37" s="14">
        <v>201</v>
      </c>
      <c r="U37" s="97">
        <f t="shared" si="8"/>
        <v>9266</v>
      </c>
      <c r="V37" s="13">
        <v>12</v>
      </c>
      <c r="W37" s="14">
        <v>9</v>
      </c>
      <c r="X37" s="14">
        <v>6</v>
      </c>
      <c r="Y37" s="14"/>
      <c r="Z37" s="97">
        <f t="shared" si="1"/>
        <v>27</v>
      </c>
      <c r="AA37" s="196">
        <v>6081</v>
      </c>
      <c r="AB37" s="177">
        <v>2634</v>
      </c>
      <c r="AC37" s="176">
        <v>352</v>
      </c>
      <c r="AD37" s="176">
        <v>150</v>
      </c>
      <c r="AE37" s="97">
        <f t="shared" si="35"/>
        <v>9217</v>
      </c>
      <c r="AF37" s="13">
        <f t="shared" si="43"/>
        <v>6069</v>
      </c>
      <c r="AG37" s="14">
        <f t="shared" si="44"/>
        <v>2625</v>
      </c>
      <c r="AH37" s="14">
        <f t="shared" si="45"/>
        <v>346</v>
      </c>
      <c r="AI37" s="14">
        <f t="shared" si="46"/>
        <v>150</v>
      </c>
      <c r="AJ37" s="30">
        <f t="shared" si="14"/>
        <v>9190</v>
      </c>
      <c r="AK37" s="114"/>
      <c r="AL37" s="14">
        <f t="shared" si="47"/>
        <v>12387</v>
      </c>
      <c r="AM37" s="14">
        <f t="shared" si="16"/>
        <v>5871</v>
      </c>
      <c r="AN37" s="14">
        <f t="shared" si="17"/>
        <v>597</v>
      </c>
      <c r="AO37" s="14">
        <f t="shared" si="18"/>
        <v>359</v>
      </c>
      <c r="AP37" s="14">
        <f t="shared" si="19"/>
        <v>19214</v>
      </c>
      <c r="AQ37" s="3">
        <f t="shared" si="20"/>
        <v>19214</v>
      </c>
      <c r="AR37" s="2"/>
      <c r="AS37" s="2"/>
      <c r="AT37" s="2"/>
      <c r="AU37" s="2"/>
      <c r="AV37" s="2"/>
      <c r="AW37" s="2"/>
      <c r="AX37" s="2"/>
      <c r="AY37" s="2"/>
      <c r="AZ37" s="31" t="s">
        <v>52</v>
      </c>
      <c r="BA37" s="14">
        <f t="shared" si="33"/>
        <v>12387</v>
      </c>
      <c r="BB37" s="14">
        <f t="shared" si="48"/>
        <v>5871</v>
      </c>
      <c r="BC37" s="14">
        <f t="shared" si="49"/>
        <v>597</v>
      </c>
      <c r="BD37" s="14">
        <f t="shared" si="50"/>
        <v>359</v>
      </c>
      <c r="BE37" s="30">
        <f t="shared" si="51"/>
        <v>19214</v>
      </c>
      <c r="BF37" s="87"/>
      <c r="BG37" s="41" t="s">
        <v>52</v>
      </c>
      <c r="BH37" s="14"/>
      <c r="BI37" s="14"/>
      <c r="BJ37" s="14"/>
      <c r="BK37" s="14"/>
      <c r="BL37" s="30"/>
      <c r="BM37" s="86">
        <f t="shared" si="31"/>
        <v>0</v>
      </c>
      <c r="BN37" s="86">
        <f t="shared" si="32"/>
        <v>0</v>
      </c>
    </row>
    <row r="38" spans="1:66" ht="15">
      <c r="A38" s="27" t="s">
        <v>53</v>
      </c>
      <c r="B38" s="28">
        <v>55</v>
      </c>
      <c r="C38" s="14">
        <v>6</v>
      </c>
      <c r="D38" s="14">
        <v>4</v>
      </c>
      <c r="E38" s="14"/>
      <c r="F38" s="181">
        <f t="shared" si="2"/>
        <v>65</v>
      </c>
      <c r="G38" s="28">
        <v>409</v>
      </c>
      <c r="H38" s="14">
        <v>499</v>
      </c>
      <c r="I38" s="14">
        <v>75</v>
      </c>
      <c r="J38" s="14"/>
      <c r="K38" s="97">
        <f t="shared" si="3"/>
        <v>983</v>
      </c>
      <c r="L38" s="13">
        <f t="shared" si="39"/>
        <v>354</v>
      </c>
      <c r="M38" s="14">
        <f t="shared" si="40"/>
        <v>493</v>
      </c>
      <c r="N38" s="14">
        <f t="shared" si="41"/>
        <v>71</v>
      </c>
      <c r="O38" s="14">
        <f t="shared" si="42"/>
        <v>0</v>
      </c>
      <c r="P38" s="29">
        <f t="shared" si="0"/>
        <v>918</v>
      </c>
      <c r="Q38" s="13">
        <v>7932</v>
      </c>
      <c r="R38" s="14">
        <v>3894</v>
      </c>
      <c r="S38" s="14">
        <v>378</v>
      </c>
      <c r="T38" s="14"/>
      <c r="U38" s="97">
        <f t="shared" si="8"/>
        <v>12204</v>
      </c>
      <c r="V38" s="13">
        <v>22</v>
      </c>
      <c r="W38" s="14">
        <v>3</v>
      </c>
      <c r="X38" s="14">
        <v>4</v>
      </c>
      <c r="Y38" s="14"/>
      <c r="Z38" s="97">
        <f t="shared" si="1"/>
        <v>29</v>
      </c>
      <c r="AA38" s="196">
        <v>6512</v>
      </c>
      <c r="AB38" s="177">
        <v>4058</v>
      </c>
      <c r="AC38" s="176">
        <v>382</v>
      </c>
      <c r="AD38" s="176"/>
      <c r="AE38" s="97">
        <f t="shared" si="35"/>
        <v>10952</v>
      </c>
      <c r="AF38" s="13">
        <f t="shared" si="43"/>
        <v>6490</v>
      </c>
      <c r="AG38" s="14">
        <f t="shared" si="44"/>
        <v>4055</v>
      </c>
      <c r="AH38" s="14">
        <f t="shared" si="45"/>
        <v>378</v>
      </c>
      <c r="AI38" s="14">
        <f t="shared" si="46"/>
        <v>0</v>
      </c>
      <c r="AJ38" s="30">
        <f t="shared" si="14"/>
        <v>10923</v>
      </c>
      <c r="AK38" s="114"/>
      <c r="AL38" s="14">
        <f t="shared" si="47"/>
        <v>14853</v>
      </c>
      <c r="AM38" s="14">
        <f t="shared" si="16"/>
        <v>8451</v>
      </c>
      <c r="AN38" s="14">
        <f t="shared" si="17"/>
        <v>835</v>
      </c>
      <c r="AO38" s="14">
        <f t="shared" si="18"/>
        <v>0</v>
      </c>
      <c r="AP38" s="14">
        <f t="shared" si="19"/>
        <v>24139</v>
      </c>
      <c r="AQ38" s="3">
        <f t="shared" si="20"/>
        <v>24139</v>
      </c>
      <c r="AR38" s="2"/>
      <c r="AS38" s="2"/>
      <c r="AT38" s="2"/>
      <c r="AU38" s="2"/>
      <c r="AV38" s="2"/>
      <c r="AW38" s="2"/>
      <c r="AX38" s="2"/>
      <c r="AY38" s="2"/>
      <c r="AZ38" s="31" t="s">
        <v>53</v>
      </c>
      <c r="BA38" s="14">
        <f t="shared" si="33"/>
        <v>14853</v>
      </c>
      <c r="BB38" s="14">
        <f t="shared" si="48"/>
        <v>8451</v>
      </c>
      <c r="BC38" s="14">
        <f t="shared" si="49"/>
        <v>835</v>
      </c>
      <c r="BD38" s="14">
        <f t="shared" si="50"/>
        <v>0</v>
      </c>
      <c r="BE38" s="30">
        <f t="shared" si="51"/>
        <v>24139</v>
      </c>
      <c r="BF38" s="87"/>
      <c r="BG38" s="41" t="s">
        <v>53</v>
      </c>
      <c r="BH38" s="14">
        <f aca="true" t="shared" si="54" ref="BH38:BH64">(BA38-G38)</f>
        <v>14444</v>
      </c>
      <c r="BI38" s="14">
        <f aca="true" t="shared" si="55" ref="BI38:BI64">(BB38-H38)</f>
        <v>7952</v>
      </c>
      <c r="BJ38" s="14">
        <f aca="true" t="shared" si="56" ref="BJ38:BJ64">(BC38-I38)</f>
        <v>760</v>
      </c>
      <c r="BK38" s="14">
        <f aca="true" t="shared" si="57" ref="BK38:BK64">(BD38-J38)</f>
        <v>0</v>
      </c>
      <c r="BL38" s="30">
        <f aca="true" t="shared" si="58" ref="BL38:BL64">(BE38-K38)</f>
        <v>23156</v>
      </c>
      <c r="BM38" s="86">
        <f t="shared" si="31"/>
        <v>23156</v>
      </c>
      <c r="BN38" s="86">
        <f t="shared" si="32"/>
        <v>0</v>
      </c>
    </row>
    <row r="39" spans="1:66" ht="15">
      <c r="A39" s="27" t="s">
        <v>55</v>
      </c>
      <c r="B39" s="28">
        <v>4</v>
      </c>
      <c r="C39" s="14">
        <v>3</v>
      </c>
      <c r="D39" s="14"/>
      <c r="E39" s="14"/>
      <c r="F39" s="181">
        <f t="shared" si="2"/>
        <v>7</v>
      </c>
      <c r="G39" s="28">
        <v>270</v>
      </c>
      <c r="H39" s="14">
        <v>191</v>
      </c>
      <c r="I39" s="14">
        <v>28</v>
      </c>
      <c r="J39" s="14">
        <v>29</v>
      </c>
      <c r="K39" s="97">
        <f t="shared" si="3"/>
        <v>518</v>
      </c>
      <c r="L39" s="13">
        <f t="shared" si="39"/>
        <v>266</v>
      </c>
      <c r="M39" s="14">
        <f t="shared" si="40"/>
        <v>188</v>
      </c>
      <c r="N39" s="14">
        <f t="shared" si="41"/>
        <v>28</v>
      </c>
      <c r="O39" s="14">
        <f t="shared" si="42"/>
        <v>29</v>
      </c>
      <c r="P39" s="29">
        <f t="shared" si="0"/>
        <v>511</v>
      </c>
      <c r="Q39" s="13">
        <v>4579</v>
      </c>
      <c r="R39" s="14">
        <v>2015</v>
      </c>
      <c r="S39" s="14">
        <v>294</v>
      </c>
      <c r="T39" s="14">
        <v>100</v>
      </c>
      <c r="U39" s="97">
        <f t="shared" si="8"/>
        <v>6988</v>
      </c>
      <c r="V39" s="13"/>
      <c r="W39" s="14">
        <v>16</v>
      </c>
      <c r="X39" s="14"/>
      <c r="Y39" s="14">
        <v>1</v>
      </c>
      <c r="Z39" s="97">
        <f t="shared" si="1"/>
        <v>17</v>
      </c>
      <c r="AA39" s="196">
        <v>4608</v>
      </c>
      <c r="AB39" s="177">
        <v>1724</v>
      </c>
      <c r="AC39" s="176">
        <v>292</v>
      </c>
      <c r="AD39" s="176">
        <v>116</v>
      </c>
      <c r="AE39" s="97">
        <f t="shared" si="35"/>
        <v>6740</v>
      </c>
      <c r="AF39" s="13">
        <f t="shared" si="43"/>
        <v>4608</v>
      </c>
      <c r="AG39" s="14">
        <f t="shared" si="44"/>
        <v>1708</v>
      </c>
      <c r="AH39" s="14">
        <f t="shared" si="45"/>
        <v>292</v>
      </c>
      <c r="AI39" s="14">
        <f t="shared" si="46"/>
        <v>115</v>
      </c>
      <c r="AJ39" s="30">
        <f t="shared" si="14"/>
        <v>6723</v>
      </c>
      <c r="AK39" s="114"/>
      <c r="AL39" s="14">
        <f t="shared" si="47"/>
        <v>9457</v>
      </c>
      <c r="AM39" s="14">
        <f t="shared" si="16"/>
        <v>3930</v>
      </c>
      <c r="AN39" s="14">
        <f t="shared" si="17"/>
        <v>614</v>
      </c>
      <c r="AO39" s="14">
        <f t="shared" si="18"/>
        <v>245</v>
      </c>
      <c r="AP39" s="14">
        <f t="shared" si="19"/>
        <v>14246</v>
      </c>
      <c r="AQ39" s="3">
        <f t="shared" si="20"/>
        <v>14246</v>
      </c>
      <c r="AR39" s="2"/>
      <c r="AS39" s="2"/>
      <c r="AT39" s="2"/>
      <c r="AU39" s="2"/>
      <c r="AV39" s="2"/>
      <c r="AW39" s="2"/>
      <c r="AX39" s="2"/>
      <c r="AY39" s="2"/>
      <c r="AZ39" s="31" t="s">
        <v>55</v>
      </c>
      <c r="BA39" s="14">
        <f t="shared" si="33"/>
        <v>9457</v>
      </c>
      <c r="BB39" s="14">
        <f t="shared" si="48"/>
        <v>3930</v>
      </c>
      <c r="BC39" s="14">
        <f t="shared" si="49"/>
        <v>614</v>
      </c>
      <c r="BD39" s="14">
        <f t="shared" si="50"/>
        <v>245</v>
      </c>
      <c r="BE39" s="30">
        <f t="shared" si="51"/>
        <v>14246</v>
      </c>
      <c r="BF39" s="87"/>
      <c r="BG39" s="41" t="s">
        <v>55</v>
      </c>
      <c r="BH39" s="14">
        <f t="shared" si="54"/>
        <v>9187</v>
      </c>
      <c r="BI39" s="14">
        <f t="shared" si="55"/>
        <v>3739</v>
      </c>
      <c r="BJ39" s="14">
        <f t="shared" si="56"/>
        <v>586</v>
      </c>
      <c r="BK39" s="14">
        <f t="shared" si="57"/>
        <v>216</v>
      </c>
      <c r="BL39" s="30">
        <f t="shared" si="58"/>
        <v>13728</v>
      </c>
      <c r="BM39" s="86">
        <f t="shared" si="31"/>
        <v>13728</v>
      </c>
      <c r="BN39" s="86">
        <f t="shared" si="32"/>
        <v>0</v>
      </c>
    </row>
    <row r="40" spans="1:66" ht="15">
      <c r="A40" s="27" t="s">
        <v>54</v>
      </c>
      <c r="B40" s="28">
        <v>55</v>
      </c>
      <c r="C40" s="14">
        <v>9</v>
      </c>
      <c r="D40" s="14">
        <v>6</v>
      </c>
      <c r="E40" s="14">
        <v>1</v>
      </c>
      <c r="F40" s="181">
        <f t="shared" si="2"/>
        <v>71</v>
      </c>
      <c r="G40" s="28">
        <v>616</v>
      </c>
      <c r="H40" s="14">
        <v>9</v>
      </c>
      <c r="I40" s="14">
        <v>7</v>
      </c>
      <c r="J40" s="14"/>
      <c r="K40" s="97">
        <f t="shared" si="3"/>
        <v>632</v>
      </c>
      <c r="L40" s="13">
        <f t="shared" si="39"/>
        <v>561</v>
      </c>
      <c r="M40" s="14">
        <f t="shared" si="40"/>
        <v>0</v>
      </c>
      <c r="N40" s="14">
        <f t="shared" si="41"/>
        <v>1</v>
      </c>
      <c r="O40" s="14">
        <f t="shared" si="42"/>
        <v>-1</v>
      </c>
      <c r="P40" s="29">
        <f t="shared" si="0"/>
        <v>561</v>
      </c>
      <c r="Q40" s="13">
        <v>5971</v>
      </c>
      <c r="R40" s="14">
        <v>327</v>
      </c>
      <c r="S40" s="14">
        <v>84</v>
      </c>
      <c r="T40" s="14"/>
      <c r="U40" s="97">
        <f t="shared" si="8"/>
        <v>6382</v>
      </c>
      <c r="V40" s="13">
        <v>69</v>
      </c>
      <c r="W40" s="14"/>
      <c r="X40" s="14">
        <v>3</v>
      </c>
      <c r="Y40" s="14"/>
      <c r="Z40" s="97">
        <f t="shared" si="1"/>
        <v>72</v>
      </c>
      <c r="AA40" s="196">
        <v>4809</v>
      </c>
      <c r="AB40" s="176">
        <v>336</v>
      </c>
      <c r="AC40" s="176">
        <v>132</v>
      </c>
      <c r="AD40" s="152"/>
      <c r="AE40" s="97">
        <f t="shared" si="35"/>
        <v>5277</v>
      </c>
      <c r="AF40" s="13">
        <f t="shared" si="43"/>
        <v>4740</v>
      </c>
      <c r="AG40" s="14">
        <f t="shared" si="44"/>
        <v>336</v>
      </c>
      <c r="AH40" s="14">
        <f t="shared" si="45"/>
        <v>129</v>
      </c>
      <c r="AI40" s="14">
        <f t="shared" si="46"/>
        <v>0</v>
      </c>
      <c r="AJ40" s="30">
        <f t="shared" si="14"/>
        <v>5205</v>
      </c>
      <c r="AK40" s="114"/>
      <c r="AL40" s="14">
        <f t="shared" si="47"/>
        <v>11396</v>
      </c>
      <c r="AM40" s="14">
        <f t="shared" si="16"/>
        <v>672</v>
      </c>
      <c r="AN40" s="14">
        <f t="shared" si="17"/>
        <v>223</v>
      </c>
      <c r="AO40" s="14">
        <f t="shared" si="18"/>
        <v>0</v>
      </c>
      <c r="AP40" s="14">
        <f t="shared" si="19"/>
        <v>12291</v>
      </c>
      <c r="AQ40" s="3">
        <f t="shared" si="20"/>
        <v>12291</v>
      </c>
      <c r="AR40" s="2"/>
      <c r="AS40" s="2"/>
      <c r="AT40" s="2"/>
      <c r="AU40" s="2"/>
      <c r="AV40" s="2"/>
      <c r="AW40" s="2"/>
      <c r="AX40" s="2"/>
      <c r="AY40" s="2"/>
      <c r="AZ40" s="31" t="s">
        <v>54</v>
      </c>
      <c r="BA40" s="14">
        <f t="shared" si="33"/>
        <v>11396</v>
      </c>
      <c r="BB40" s="14">
        <f t="shared" si="48"/>
        <v>672</v>
      </c>
      <c r="BC40" s="14">
        <f t="shared" si="49"/>
        <v>223</v>
      </c>
      <c r="BD40" s="14">
        <f t="shared" si="50"/>
        <v>0</v>
      </c>
      <c r="BE40" s="30">
        <f t="shared" si="51"/>
        <v>12291</v>
      </c>
      <c r="BF40" s="87"/>
      <c r="BG40" s="41" t="s">
        <v>54</v>
      </c>
      <c r="BH40" s="14">
        <f t="shared" si="54"/>
        <v>10780</v>
      </c>
      <c r="BI40" s="14">
        <f t="shared" si="55"/>
        <v>663</v>
      </c>
      <c r="BJ40" s="14">
        <f t="shared" si="56"/>
        <v>216</v>
      </c>
      <c r="BK40" s="14">
        <f t="shared" si="57"/>
        <v>0</v>
      </c>
      <c r="BL40" s="30">
        <f t="shared" si="58"/>
        <v>11659</v>
      </c>
      <c r="BM40" s="86">
        <f t="shared" si="31"/>
        <v>11659</v>
      </c>
      <c r="BN40" s="86">
        <f t="shared" si="32"/>
        <v>0</v>
      </c>
    </row>
    <row r="41" spans="1:66" ht="15">
      <c r="A41" s="27" t="s">
        <v>56</v>
      </c>
      <c r="B41" s="28">
        <v>15</v>
      </c>
      <c r="C41" s="14">
        <v>45</v>
      </c>
      <c r="D41" s="14">
        <v>4</v>
      </c>
      <c r="E41" s="14">
        <v>6</v>
      </c>
      <c r="F41" s="181">
        <f t="shared" si="2"/>
        <v>70</v>
      </c>
      <c r="G41" s="28">
        <v>105</v>
      </c>
      <c r="H41" s="14">
        <v>381</v>
      </c>
      <c r="I41" s="14">
        <v>5</v>
      </c>
      <c r="J41" s="14">
        <v>51</v>
      </c>
      <c r="K41" s="97">
        <f t="shared" si="3"/>
        <v>542</v>
      </c>
      <c r="L41" s="13">
        <f t="shared" si="39"/>
        <v>90</v>
      </c>
      <c r="M41" s="14">
        <f t="shared" si="40"/>
        <v>336</v>
      </c>
      <c r="N41" s="14">
        <f t="shared" si="41"/>
        <v>1</v>
      </c>
      <c r="O41" s="14">
        <f t="shared" si="42"/>
        <v>45</v>
      </c>
      <c r="P41" s="29">
        <f t="shared" si="0"/>
        <v>472</v>
      </c>
      <c r="Q41" s="13">
        <v>3321</v>
      </c>
      <c r="R41" s="14">
        <v>1359</v>
      </c>
      <c r="S41" s="14">
        <v>208</v>
      </c>
      <c r="T41" s="14">
        <v>306</v>
      </c>
      <c r="U41" s="97">
        <f t="shared" si="8"/>
        <v>5194</v>
      </c>
      <c r="V41" s="13">
        <v>36</v>
      </c>
      <c r="W41" s="14">
        <v>24</v>
      </c>
      <c r="X41" s="14">
        <v>3</v>
      </c>
      <c r="Y41" s="14">
        <v>4</v>
      </c>
      <c r="Z41" s="97">
        <f t="shared" si="1"/>
        <v>67</v>
      </c>
      <c r="AA41" s="196">
        <v>3054</v>
      </c>
      <c r="AB41" s="177">
        <v>1758</v>
      </c>
      <c r="AC41" s="176">
        <v>179</v>
      </c>
      <c r="AD41" s="176">
        <v>287</v>
      </c>
      <c r="AE41" s="97">
        <f t="shared" si="35"/>
        <v>5278</v>
      </c>
      <c r="AF41" s="13">
        <f t="shared" si="43"/>
        <v>3018</v>
      </c>
      <c r="AG41" s="14">
        <f t="shared" si="44"/>
        <v>1734</v>
      </c>
      <c r="AH41" s="14">
        <f t="shared" si="45"/>
        <v>176</v>
      </c>
      <c r="AI41" s="14">
        <f t="shared" si="46"/>
        <v>283</v>
      </c>
      <c r="AJ41" s="30">
        <f t="shared" si="14"/>
        <v>5211</v>
      </c>
      <c r="AK41" s="114"/>
      <c r="AL41" s="14">
        <f t="shared" si="47"/>
        <v>6480</v>
      </c>
      <c r="AM41" s="14">
        <f t="shared" si="16"/>
        <v>3498</v>
      </c>
      <c r="AN41" s="14">
        <f t="shared" si="17"/>
        <v>392</v>
      </c>
      <c r="AO41" s="14">
        <f t="shared" si="18"/>
        <v>644</v>
      </c>
      <c r="AP41" s="14">
        <f t="shared" si="19"/>
        <v>11014</v>
      </c>
      <c r="AQ41" s="3">
        <f t="shared" si="20"/>
        <v>11014</v>
      </c>
      <c r="AR41" s="2"/>
      <c r="AS41" s="2"/>
      <c r="AT41" s="2"/>
      <c r="AU41" s="2"/>
      <c r="AV41" s="2"/>
      <c r="AW41" s="2"/>
      <c r="AX41" s="2"/>
      <c r="AY41" s="2"/>
      <c r="AZ41" s="31" t="s">
        <v>56</v>
      </c>
      <c r="BA41" s="14">
        <f t="shared" si="33"/>
        <v>6480</v>
      </c>
      <c r="BB41" s="14">
        <f t="shared" si="48"/>
        <v>3498</v>
      </c>
      <c r="BC41" s="14">
        <f t="shared" si="49"/>
        <v>392</v>
      </c>
      <c r="BD41" s="14">
        <f t="shared" si="50"/>
        <v>644</v>
      </c>
      <c r="BE41" s="30">
        <f t="shared" si="51"/>
        <v>11014</v>
      </c>
      <c r="BF41" s="87"/>
      <c r="BG41" s="41" t="s">
        <v>56</v>
      </c>
      <c r="BH41" s="14">
        <f t="shared" si="54"/>
        <v>6375</v>
      </c>
      <c r="BI41" s="14">
        <f t="shared" si="55"/>
        <v>3117</v>
      </c>
      <c r="BJ41" s="14">
        <f t="shared" si="56"/>
        <v>387</v>
      </c>
      <c r="BK41" s="14">
        <f t="shared" si="57"/>
        <v>593</v>
      </c>
      <c r="BL41" s="30">
        <f t="shared" si="58"/>
        <v>10472</v>
      </c>
      <c r="BM41" s="86">
        <f t="shared" si="31"/>
        <v>10472</v>
      </c>
      <c r="BN41" s="86">
        <f t="shared" si="32"/>
        <v>0</v>
      </c>
    </row>
    <row r="42" spans="1:66" ht="15">
      <c r="A42" s="27" t="s">
        <v>62</v>
      </c>
      <c r="B42" s="28">
        <v>5</v>
      </c>
      <c r="C42" s="14">
        <v>1</v>
      </c>
      <c r="D42" s="14">
        <v>4</v>
      </c>
      <c r="E42" s="14"/>
      <c r="F42" s="181">
        <f>SUM(B42:E42)</f>
        <v>10</v>
      </c>
      <c r="G42" s="28">
        <v>31</v>
      </c>
      <c r="H42" s="14">
        <v>375</v>
      </c>
      <c r="I42" s="14">
        <v>9</v>
      </c>
      <c r="J42" s="14"/>
      <c r="K42" s="97">
        <f>SUM(G42:J42)</f>
        <v>415</v>
      </c>
      <c r="L42" s="13">
        <f>(G42-B42)</f>
        <v>26</v>
      </c>
      <c r="M42" s="14">
        <f>(H42-C42)</f>
        <v>374</v>
      </c>
      <c r="N42" s="14">
        <f>(I42-D42)</f>
        <v>5</v>
      </c>
      <c r="O42" s="14">
        <f>(J42-E42)</f>
        <v>0</v>
      </c>
      <c r="P42" s="29">
        <f>SUM(L42:O42)</f>
        <v>405</v>
      </c>
      <c r="Q42" s="13">
        <v>1155</v>
      </c>
      <c r="R42" s="14">
        <v>2303</v>
      </c>
      <c r="S42" s="14">
        <v>102</v>
      </c>
      <c r="T42" s="14"/>
      <c r="U42" s="97">
        <f>SUM(Q42:T42)</f>
        <v>3560</v>
      </c>
      <c r="V42" s="13"/>
      <c r="W42" s="14">
        <v>6</v>
      </c>
      <c r="X42" s="14"/>
      <c r="Y42" s="14"/>
      <c r="Z42" s="97">
        <f>SUM(V42:Y42)</f>
        <v>6</v>
      </c>
      <c r="AA42" s="194">
        <v>856</v>
      </c>
      <c r="AB42" s="177">
        <v>2320</v>
      </c>
      <c r="AC42" s="176">
        <v>271</v>
      </c>
      <c r="AD42" s="152"/>
      <c r="AE42" s="97">
        <f>SUM(AA42:AD42)</f>
        <v>3447</v>
      </c>
      <c r="AF42" s="13">
        <f>(AA42-V42)</f>
        <v>856</v>
      </c>
      <c r="AG42" s="14">
        <f>(AB42-W42)</f>
        <v>2314</v>
      </c>
      <c r="AH42" s="14">
        <f>(AC42-X42)</f>
        <v>271</v>
      </c>
      <c r="AI42" s="14">
        <f>(AD42-Y42)</f>
        <v>0</v>
      </c>
      <c r="AJ42" s="30">
        <f>SUM(AF42:AI42)</f>
        <v>3441</v>
      </c>
      <c r="AK42" s="114"/>
      <c r="AL42" s="14">
        <f t="shared" si="47"/>
        <v>2042</v>
      </c>
      <c r="AM42" s="14">
        <f>(H42+R42+AB42)</f>
        <v>4998</v>
      </c>
      <c r="AN42" s="14">
        <f>(I42+S42+AC42)</f>
        <v>382</v>
      </c>
      <c r="AO42" s="14">
        <f>(J42+T42+AD42)</f>
        <v>0</v>
      </c>
      <c r="AP42" s="14">
        <f>(K42+U42+AE42)</f>
        <v>7422</v>
      </c>
      <c r="AQ42" s="3">
        <f>SUM(AL42:AO42)</f>
        <v>7422</v>
      </c>
      <c r="AR42" s="2"/>
      <c r="AS42" s="2"/>
      <c r="AT42" s="2"/>
      <c r="AU42" s="2"/>
      <c r="AV42" s="2"/>
      <c r="AW42" s="2"/>
      <c r="AX42" s="2"/>
      <c r="AY42" s="2"/>
      <c r="AZ42" s="31" t="s">
        <v>62</v>
      </c>
      <c r="BA42" s="14">
        <f>AL42</f>
        <v>2042</v>
      </c>
      <c r="BB42" s="14">
        <f>AM42</f>
        <v>4998</v>
      </c>
      <c r="BC42" s="14">
        <f>AN42</f>
        <v>382</v>
      </c>
      <c r="BD42" s="14">
        <f>AO42</f>
        <v>0</v>
      </c>
      <c r="BE42" s="30">
        <f>AP42</f>
        <v>7422</v>
      </c>
      <c r="BF42" s="87"/>
      <c r="BG42" s="41" t="s">
        <v>62</v>
      </c>
      <c r="BH42" s="14">
        <f t="shared" si="54"/>
        <v>2011</v>
      </c>
      <c r="BI42" s="14">
        <f t="shared" si="55"/>
        <v>4623</v>
      </c>
      <c r="BJ42" s="14">
        <f t="shared" si="56"/>
        <v>373</v>
      </c>
      <c r="BK42" s="14">
        <f t="shared" si="57"/>
        <v>0</v>
      </c>
      <c r="BL42" s="30">
        <f t="shared" si="58"/>
        <v>7007</v>
      </c>
      <c r="BM42" s="86">
        <f>SUM(BH42:BI42,BJ42:BK42)</f>
        <v>7007</v>
      </c>
      <c r="BN42" s="86">
        <f>BM42-BL42</f>
        <v>0</v>
      </c>
    </row>
    <row r="43" spans="1:66" ht="15">
      <c r="A43" s="27" t="s">
        <v>57</v>
      </c>
      <c r="B43" s="28">
        <v>63</v>
      </c>
      <c r="C43" s="14">
        <v>3</v>
      </c>
      <c r="D43" s="14">
        <v>6</v>
      </c>
      <c r="E43" s="14">
        <v>13</v>
      </c>
      <c r="F43" s="181">
        <f t="shared" si="2"/>
        <v>85</v>
      </c>
      <c r="G43" s="28">
        <v>1114</v>
      </c>
      <c r="H43" s="14">
        <v>103</v>
      </c>
      <c r="I43" s="14">
        <v>76</v>
      </c>
      <c r="J43" s="14">
        <v>144</v>
      </c>
      <c r="K43" s="97">
        <f t="shared" si="3"/>
        <v>1437</v>
      </c>
      <c r="L43" s="13">
        <f t="shared" si="39"/>
        <v>1051</v>
      </c>
      <c r="M43" s="14">
        <f t="shared" si="40"/>
        <v>100</v>
      </c>
      <c r="N43" s="14">
        <f t="shared" si="41"/>
        <v>70</v>
      </c>
      <c r="O43" s="14">
        <f t="shared" si="42"/>
        <v>131</v>
      </c>
      <c r="P43" s="29">
        <f t="shared" si="0"/>
        <v>1352</v>
      </c>
      <c r="Q43" s="13">
        <v>11457</v>
      </c>
      <c r="R43" s="14">
        <v>1240</v>
      </c>
      <c r="S43" s="14">
        <v>159</v>
      </c>
      <c r="T43" s="14">
        <v>197</v>
      </c>
      <c r="U43" s="97">
        <f t="shared" si="8"/>
        <v>13053</v>
      </c>
      <c r="V43" s="13">
        <v>111</v>
      </c>
      <c r="W43" s="14">
        <v>3</v>
      </c>
      <c r="X43" s="14">
        <v>3</v>
      </c>
      <c r="Y43" s="14">
        <v>6</v>
      </c>
      <c r="Z43" s="97">
        <f t="shared" si="1"/>
        <v>123</v>
      </c>
      <c r="AA43" s="196">
        <v>8030</v>
      </c>
      <c r="AB43" s="177">
        <v>1269</v>
      </c>
      <c r="AC43" s="176">
        <v>124</v>
      </c>
      <c r="AD43" s="176">
        <v>238</v>
      </c>
      <c r="AE43" s="97">
        <f t="shared" si="35"/>
        <v>9661</v>
      </c>
      <c r="AF43" s="13">
        <f t="shared" si="43"/>
        <v>7919</v>
      </c>
      <c r="AG43" s="14">
        <f t="shared" si="44"/>
        <v>1266</v>
      </c>
      <c r="AH43" s="14">
        <f t="shared" si="45"/>
        <v>121</v>
      </c>
      <c r="AI43" s="14">
        <f t="shared" si="46"/>
        <v>232</v>
      </c>
      <c r="AJ43" s="30">
        <f t="shared" si="14"/>
        <v>9538</v>
      </c>
      <c r="AK43" s="114"/>
      <c r="AL43" s="14">
        <f t="shared" si="47"/>
        <v>20601</v>
      </c>
      <c r="AM43" s="14">
        <f aca="true" t="shared" si="59" ref="AM43:AM72">(H43+R43+AB43)</f>
        <v>2612</v>
      </c>
      <c r="AN43" s="14">
        <f aca="true" t="shared" si="60" ref="AN43:AN72">(I43+S43+AC43)</f>
        <v>359</v>
      </c>
      <c r="AO43" s="14">
        <f aca="true" t="shared" si="61" ref="AO43:AO72">(J43+T43+AD43)</f>
        <v>579</v>
      </c>
      <c r="AP43" s="14">
        <f aca="true" t="shared" si="62" ref="AP43:AP72">(K43+U43+AE43)</f>
        <v>24151</v>
      </c>
      <c r="AQ43" s="3">
        <f t="shared" si="20"/>
        <v>24151</v>
      </c>
      <c r="AR43" s="2"/>
      <c r="AS43" s="2"/>
      <c r="AT43" s="2"/>
      <c r="AU43" s="2"/>
      <c r="AV43" s="2"/>
      <c r="AW43" s="2"/>
      <c r="AX43" s="2"/>
      <c r="AY43" s="2"/>
      <c r="AZ43" s="31" t="s">
        <v>57</v>
      </c>
      <c r="BA43" s="14">
        <f t="shared" si="33"/>
        <v>20601</v>
      </c>
      <c r="BB43" s="14">
        <f t="shared" si="48"/>
        <v>2612</v>
      </c>
      <c r="BC43" s="14">
        <f t="shared" si="49"/>
        <v>359</v>
      </c>
      <c r="BD43" s="14">
        <f t="shared" si="50"/>
        <v>579</v>
      </c>
      <c r="BE43" s="30">
        <f t="shared" si="51"/>
        <v>24151</v>
      </c>
      <c r="BF43" s="87"/>
      <c r="BG43" s="41" t="s">
        <v>57</v>
      </c>
      <c r="BH43" s="14">
        <f t="shared" si="54"/>
        <v>19487</v>
      </c>
      <c r="BI43" s="14">
        <f t="shared" si="55"/>
        <v>2509</v>
      </c>
      <c r="BJ43" s="14">
        <f t="shared" si="56"/>
        <v>283</v>
      </c>
      <c r="BK43" s="14">
        <f t="shared" si="57"/>
        <v>435</v>
      </c>
      <c r="BL43" s="30">
        <f t="shared" si="58"/>
        <v>22714</v>
      </c>
      <c r="BM43" s="86">
        <f t="shared" si="31"/>
        <v>22714</v>
      </c>
      <c r="BN43" s="86">
        <f t="shared" si="32"/>
        <v>0</v>
      </c>
    </row>
    <row r="44" spans="1:66" ht="15">
      <c r="A44" s="27" t="s">
        <v>58</v>
      </c>
      <c r="B44" s="28"/>
      <c r="C44" s="14">
        <v>4</v>
      </c>
      <c r="D44" s="14"/>
      <c r="E44" s="14"/>
      <c r="F44" s="181">
        <f t="shared" si="2"/>
        <v>4</v>
      </c>
      <c r="G44" s="28"/>
      <c r="H44" s="14">
        <v>11</v>
      </c>
      <c r="I44" s="14"/>
      <c r="J44" s="14"/>
      <c r="K44" s="97">
        <f t="shared" si="3"/>
        <v>11</v>
      </c>
      <c r="L44" s="13">
        <f t="shared" si="39"/>
        <v>0</v>
      </c>
      <c r="M44" s="14">
        <f t="shared" si="40"/>
        <v>7</v>
      </c>
      <c r="N44" s="14">
        <f t="shared" si="41"/>
        <v>0</v>
      </c>
      <c r="O44" s="14">
        <f t="shared" si="42"/>
        <v>0</v>
      </c>
      <c r="P44" s="29">
        <f t="shared" si="0"/>
        <v>7</v>
      </c>
      <c r="Q44" s="13">
        <v>180</v>
      </c>
      <c r="R44" s="14">
        <v>218</v>
      </c>
      <c r="S44" s="14"/>
      <c r="T44" s="14"/>
      <c r="U44" s="97">
        <f t="shared" si="8"/>
        <v>398</v>
      </c>
      <c r="V44" s="13">
        <v>4</v>
      </c>
      <c r="W44" s="14">
        <v>19</v>
      </c>
      <c r="X44" s="14"/>
      <c r="Y44" s="14"/>
      <c r="Z44" s="97">
        <f t="shared" si="1"/>
        <v>23</v>
      </c>
      <c r="AA44" s="194">
        <v>153</v>
      </c>
      <c r="AB44" s="176">
        <v>155</v>
      </c>
      <c r="AC44" s="152"/>
      <c r="AD44" s="152"/>
      <c r="AE44" s="97">
        <f t="shared" si="35"/>
        <v>308</v>
      </c>
      <c r="AF44" s="13">
        <f t="shared" si="43"/>
        <v>149</v>
      </c>
      <c r="AG44" s="14">
        <f t="shared" si="44"/>
        <v>136</v>
      </c>
      <c r="AH44" s="14">
        <f t="shared" si="45"/>
        <v>0</v>
      </c>
      <c r="AI44" s="14">
        <f t="shared" si="46"/>
        <v>0</v>
      </c>
      <c r="AJ44" s="30">
        <f t="shared" si="14"/>
        <v>285</v>
      </c>
      <c r="AK44" s="114"/>
      <c r="AL44" s="14">
        <f t="shared" si="47"/>
        <v>333</v>
      </c>
      <c r="AM44" s="14">
        <f t="shared" si="59"/>
        <v>384</v>
      </c>
      <c r="AN44" s="14">
        <f t="shared" si="60"/>
        <v>0</v>
      </c>
      <c r="AO44" s="14">
        <f t="shared" si="61"/>
        <v>0</v>
      </c>
      <c r="AP44" s="14">
        <f t="shared" si="62"/>
        <v>717</v>
      </c>
      <c r="AQ44" s="3">
        <f t="shared" si="20"/>
        <v>717</v>
      </c>
      <c r="AR44" s="2"/>
      <c r="AS44" s="2"/>
      <c r="AT44" s="2"/>
      <c r="AU44" s="2"/>
      <c r="AV44" s="2"/>
      <c r="AW44" s="2"/>
      <c r="AX44" s="2"/>
      <c r="AY44" s="2"/>
      <c r="AZ44" s="31" t="s">
        <v>58</v>
      </c>
      <c r="BA44" s="14">
        <f t="shared" si="33"/>
        <v>333</v>
      </c>
      <c r="BB44" s="14">
        <f t="shared" si="48"/>
        <v>384</v>
      </c>
      <c r="BC44" s="14">
        <f t="shared" si="49"/>
        <v>0</v>
      </c>
      <c r="BD44" s="14">
        <f t="shared" si="50"/>
        <v>0</v>
      </c>
      <c r="BE44" s="30">
        <f t="shared" si="51"/>
        <v>717</v>
      </c>
      <c r="BF44" s="87"/>
      <c r="BG44" s="41" t="s">
        <v>58</v>
      </c>
      <c r="BH44" s="14">
        <f t="shared" si="54"/>
        <v>333</v>
      </c>
      <c r="BI44" s="14">
        <f t="shared" si="55"/>
        <v>373</v>
      </c>
      <c r="BJ44" s="14">
        <f t="shared" si="56"/>
        <v>0</v>
      </c>
      <c r="BK44" s="14">
        <f t="shared" si="57"/>
        <v>0</v>
      </c>
      <c r="BL44" s="30">
        <f t="shared" si="58"/>
        <v>706</v>
      </c>
      <c r="BM44" s="86">
        <f t="shared" si="31"/>
        <v>706</v>
      </c>
      <c r="BN44" s="86">
        <f t="shared" si="32"/>
        <v>0</v>
      </c>
    </row>
    <row r="45" spans="1:66" ht="15">
      <c r="A45" s="27" t="s">
        <v>59</v>
      </c>
      <c r="B45" s="28">
        <v>39</v>
      </c>
      <c r="C45" s="14">
        <v>3</v>
      </c>
      <c r="D45" s="14">
        <v>4</v>
      </c>
      <c r="E45" s="14"/>
      <c r="F45" s="181">
        <f t="shared" si="2"/>
        <v>46</v>
      </c>
      <c r="G45" s="28">
        <v>658</v>
      </c>
      <c r="H45" s="14">
        <v>296</v>
      </c>
      <c r="I45" s="14">
        <v>27</v>
      </c>
      <c r="J45" s="14"/>
      <c r="K45" s="97">
        <f t="shared" si="3"/>
        <v>981</v>
      </c>
      <c r="L45" s="13">
        <f t="shared" si="39"/>
        <v>619</v>
      </c>
      <c r="M45" s="14">
        <f t="shared" si="40"/>
        <v>293</v>
      </c>
      <c r="N45" s="14">
        <f t="shared" si="41"/>
        <v>23</v>
      </c>
      <c r="O45" s="14">
        <f t="shared" si="42"/>
        <v>0</v>
      </c>
      <c r="P45" s="29">
        <f t="shared" si="0"/>
        <v>935</v>
      </c>
      <c r="Q45" s="13">
        <v>5147</v>
      </c>
      <c r="R45" s="14">
        <v>1772</v>
      </c>
      <c r="S45" s="14">
        <v>200</v>
      </c>
      <c r="T45" s="14"/>
      <c r="U45" s="97">
        <f t="shared" si="8"/>
        <v>7119</v>
      </c>
      <c r="V45" s="13">
        <v>29</v>
      </c>
      <c r="W45" s="14"/>
      <c r="X45" s="14">
        <v>4</v>
      </c>
      <c r="Y45" s="14"/>
      <c r="Z45" s="97">
        <f t="shared" si="1"/>
        <v>33</v>
      </c>
      <c r="AA45" s="196">
        <v>5580</v>
      </c>
      <c r="AB45" s="177">
        <v>1412</v>
      </c>
      <c r="AC45" s="176">
        <v>333</v>
      </c>
      <c r="AD45" s="176"/>
      <c r="AE45" s="97">
        <f t="shared" si="35"/>
        <v>7325</v>
      </c>
      <c r="AF45" s="13">
        <f t="shared" si="43"/>
        <v>5551</v>
      </c>
      <c r="AG45" s="14">
        <f t="shared" si="44"/>
        <v>1412</v>
      </c>
      <c r="AH45" s="14">
        <f t="shared" si="45"/>
        <v>329</v>
      </c>
      <c r="AI45" s="14">
        <f t="shared" si="46"/>
        <v>0</v>
      </c>
      <c r="AJ45" s="30">
        <f t="shared" si="14"/>
        <v>7292</v>
      </c>
      <c r="AK45" s="114"/>
      <c r="AL45" s="14">
        <f t="shared" si="47"/>
        <v>11385</v>
      </c>
      <c r="AM45" s="14">
        <f t="shared" si="59"/>
        <v>3480</v>
      </c>
      <c r="AN45" s="14">
        <f t="shared" si="60"/>
        <v>560</v>
      </c>
      <c r="AO45" s="14">
        <f t="shared" si="61"/>
        <v>0</v>
      </c>
      <c r="AP45" s="14">
        <f t="shared" si="62"/>
        <v>15425</v>
      </c>
      <c r="AQ45" s="3">
        <f t="shared" si="20"/>
        <v>15425</v>
      </c>
      <c r="AR45" s="2"/>
      <c r="AS45" s="2"/>
      <c r="AT45" s="2"/>
      <c r="AU45" s="2"/>
      <c r="AV45" s="2"/>
      <c r="AW45" s="2"/>
      <c r="AX45" s="2"/>
      <c r="AY45" s="2"/>
      <c r="AZ45" s="31" t="s">
        <v>59</v>
      </c>
      <c r="BA45" s="14">
        <f t="shared" si="33"/>
        <v>11385</v>
      </c>
      <c r="BB45" s="14">
        <f t="shared" si="48"/>
        <v>3480</v>
      </c>
      <c r="BC45" s="14">
        <f t="shared" si="49"/>
        <v>560</v>
      </c>
      <c r="BD45" s="14">
        <f t="shared" si="50"/>
        <v>0</v>
      </c>
      <c r="BE45" s="30">
        <f t="shared" si="51"/>
        <v>15425</v>
      </c>
      <c r="BF45" s="87"/>
      <c r="BG45" s="41" t="s">
        <v>59</v>
      </c>
      <c r="BH45" s="14">
        <f t="shared" si="54"/>
        <v>10727</v>
      </c>
      <c r="BI45" s="14">
        <f t="shared" si="55"/>
        <v>3184</v>
      </c>
      <c r="BJ45" s="14">
        <f t="shared" si="56"/>
        <v>533</v>
      </c>
      <c r="BK45" s="14">
        <f t="shared" si="57"/>
        <v>0</v>
      </c>
      <c r="BL45" s="30">
        <f t="shared" si="58"/>
        <v>14444</v>
      </c>
      <c r="BM45" s="86">
        <f t="shared" si="31"/>
        <v>14444</v>
      </c>
      <c r="BN45" s="86">
        <f t="shared" si="32"/>
        <v>0</v>
      </c>
    </row>
    <row r="46" spans="1:66" ht="15">
      <c r="A46" s="27" t="s">
        <v>60</v>
      </c>
      <c r="B46" s="28">
        <v>55</v>
      </c>
      <c r="C46" s="14">
        <v>5</v>
      </c>
      <c r="D46" s="14">
        <v>1</v>
      </c>
      <c r="E46" s="14"/>
      <c r="F46" s="181">
        <f t="shared" si="2"/>
        <v>61</v>
      </c>
      <c r="G46" s="28">
        <v>298</v>
      </c>
      <c r="H46" s="14">
        <v>266</v>
      </c>
      <c r="I46" s="14">
        <v>279</v>
      </c>
      <c r="J46" s="14"/>
      <c r="K46" s="97">
        <f t="shared" si="3"/>
        <v>843</v>
      </c>
      <c r="L46" s="13">
        <f t="shared" si="39"/>
        <v>243</v>
      </c>
      <c r="M46" s="14">
        <f t="shared" si="40"/>
        <v>261</v>
      </c>
      <c r="N46" s="14">
        <f t="shared" si="41"/>
        <v>278</v>
      </c>
      <c r="O46" s="14">
        <f t="shared" si="42"/>
        <v>0</v>
      </c>
      <c r="P46" s="29">
        <f t="shared" si="0"/>
        <v>782</v>
      </c>
      <c r="Q46" s="13">
        <v>2906</v>
      </c>
      <c r="R46" s="14">
        <v>1177</v>
      </c>
      <c r="S46" s="14">
        <v>99</v>
      </c>
      <c r="T46" s="14"/>
      <c r="U46" s="97">
        <f t="shared" si="8"/>
        <v>4182</v>
      </c>
      <c r="V46" s="13">
        <v>74</v>
      </c>
      <c r="W46" s="14">
        <v>10</v>
      </c>
      <c r="X46" s="14">
        <v>6</v>
      </c>
      <c r="Y46" s="14"/>
      <c r="Z46" s="97">
        <f t="shared" si="1"/>
        <v>90</v>
      </c>
      <c r="AA46" s="196">
        <v>2692</v>
      </c>
      <c r="AB46" s="177">
        <v>1314</v>
      </c>
      <c r="AC46" s="176">
        <v>153</v>
      </c>
      <c r="AD46" s="176"/>
      <c r="AE46" s="97">
        <f t="shared" si="35"/>
        <v>4159</v>
      </c>
      <c r="AF46" s="13">
        <f t="shared" si="43"/>
        <v>2618</v>
      </c>
      <c r="AG46" s="14">
        <f t="shared" si="44"/>
        <v>1304</v>
      </c>
      <c r="AH46" s="14">
        <f t="shared" si="45"/>
        <v>147</v>
      </c>
      <c r="AI46" s="14">
        <f t="shared" si="46"/>
        <v>0</v>
      </c>
      <c r="AJ46" s="30">
        <f t="shared" si="14"/>
        <v>4069</v>
      </c>
      <c r="AK46" s="114"/>
      <c r="AL46" s="14">
        <f t="shared" si="47"/>
        <v>5896</v>
      </c>
      <c r="AM46" s="14">
        <f t="shared" si="59"/>
        <v>2757</v>
      </c>
      <c r="AN46" s="14">
        <f t="shared" si="60"/>
        <v>531</v>
      </c>
      <c r="AO46" s="14">
        <f t="shared" si="61"/>
        <v>0</v>
      </c>
      <c r="AP46" s="14">
        <f t="shared" si="62"/>
        <v>9184</v>
      </c>
      <c r="AQ46" s="3">
        <f t="shared" si="20"/>
        <v>9184</v>
      </c>
      <c r="AR46" s="2"/>
      <c r="AS46" s="2"/>
      <c r="AT46" s="2"/>
      <c r="AU46" s="2"/>
      <c r="AV46" s="2"/>
      <c r="AW46" s="2"/>
      <c r="AX46" s="2"/>
      <c r="AY46" s="2"/>
      <c r="AZ46" s="31" t="s">
        <v>60</v>
      </c>
      <c r="BA46" s="14">
        <f t="shared" si="33"/>
        <v>5896</v>
      </c>
      <c r="BB46" s="14">
        <f t="shared" si="48"/>
        <v>2757</v>
      </c>
      <c r="BC46" s="14">
        <f t="shared" si="49"/>
        <v>531</v>
      </c>
      <c r="BD46" s="14">
        <f t="shared" si="50"/>
        <v>0</v>
      </c>
      <c r="BE46" s="30">
        <f t="shared" si="51"/>
        <v>9184</v>
      </c>
      <c r="BF46" s="87"/>
      <c r="BG46" s="41" t="s">
        <v>60</v>
      </c>
      <c r="BH46" s="14">
        <f t="shared" si="54"/>
        <v>5598</v>
      </c>
      <c r="BI46" s="14">
        <f t="shared" si="55"/>
        <v>2491</v>
      </c>
      <c r="BJ46" s="14">
        <f t="shared" si="56"/>
        <v>252</v>
      </c>
      <c r="BK46" s="14">
        <f t="shared" si="57"/>
        <v>0</v>
      </c>
      <c r="BL46" s="30">
        <f t="shared" si="58"/>
        <v>8341</v>
      </c>
      <c r="BM46" s="86">
        <f t="shared" si="31"/>
        <v>8341</v>
      </c>
      <c r="BN46" s="86">
        <f t="shared" si="32"/>
        <v>0</v>
      </c>
    </row>
    <row r="47" spans="1:66" ht="15">
      <c r="A47" s="27" t="s">
        <v>61</v>
      </c>
      <c r="B47" s="28">
        <v>102</v>
      </c>
      <c r="C47" s="14">
        <v>6</v>
      </c>
      <c r="D47" s="14"/>
      <c r="E47" s="14"/>
      <c r="F47" s="181">
        <f t="shared" si="2"/>
        <v>108</v>
      </c>
      <c r="G47" s="28">
        <v>258</v>
      </c>
      <c r="H47" s="14">
        <v>7</v>
      </c>
      <c r="I47" s="14"/>
      <c r="J47" s="14"/>
      <c r="K47" s="97">
        <f t="shared" si="3"/>
        <v>265</v>
      </c>
      <c r="L47" s="13">
        <f t="shared" si="39"/>
        <v>156</v>
      </c>
      <c r="M47" s="14">
        <f t="shared" si="40"/>
        <v>1</v>
      </c>
      <c r="N47" s="14">
        <f t="shared" si="41"/>
        <v>0</v>
      </c>
      <c r="O47" s="14">
        <f t="shared" si="42"/>
        <v>0</v>
      </c>
      <c r="P47" s="29">
        <f t="shared" si="0"/>
        <v>157</v>
      </c>
      <c r="Q47" s="13">
        <v>2076</v>
      </c>
      <c r="R47" s="14">
        <v>345</v>
      </c>
      <c r="S47" s="14"/>
      <c r="T47" s="14"/>
      <c r="U47" s="97">
        <f t="shared" si="8"/>
        <v>2421</v>
      </c>
      <c r="V47" s="13">
        <v>60</v>
      </c>
      <c r="W47" s="14">
        <v>3</v>
      </c>
      <c r="X47" s="14"/>
      <c r="Y47" s="14"/>
      <c r="Z47" s="97">
        <f t="shared" si="1"/>
        <v>63</v>
      </c>
      <c r="AA47" s="196">
        <v>2097</v>
      </c>
      <c r="AB47" s="176">
        <v>603</v>
      </c>
      <c r="AC47" s="176"/>
      <c r="AD47" s="176"/>
      <c r="AE47" s="97">
        <f t="shared" si="35"/>
        <v>2700</v>
      </c>
      <c r="AF47" s="13">
        <f t="shared" si="43"/>
        <v>2037</v>
      </c>
      <c r="AG47" s="14">
        <f t="shared" si="44"/>
        <v>600</v>
      </c>
      <c r="AH47" s="14">
        <f t="shared" si="45"/>
        <v>0</v>
      </c>
      <c r="AI47" s="14">
        <f t="shared" si="46"/>
        <v>0</v>
      </c>
      <c r="AJ47" s="30">
        <f t="shared" si="14"/>
        <v>2637</v>
      </c>
      <c r="AK47" s="114"/>
      <c r="AL47" s="14">
        <f t="shared" si="47"/>
        <v>4431</v>
      </c>
      <c r="AM47" s="14">
        <f t="shared" si="59"/>
        <v>955</v>
      </c>
      <c r="AN47" s="14">
        <f t="shared" si="60"/>
        <v>0</v>
      </c>
      <c r="AO47" s="14">
        <f t="shared" si="61"/>
        <v>0</v>
      </c>
      <c r="AP47" s="14">
        <f t="shared" si="62"/>
        <v>5386</v>
      </c>
      <c r="AQ47" s="3">
        <f t="shared" si="20"/>
        <v>5386</v>
      </c>
      <c r="AR47" s="2"/>
      <c r="AS47" s="2"/>
      <c r="AT47" s="2"/>
      <c r="AU47" s="2"/>
      <c r="AV47" s="2"/>
      <c r="AW47" s="2"/>
      <c r="AX47" s="2"/>
      <c r="AY47" s="2"/>
      <c r="AZ47" s="31" t="s">
        <v>61</v>
      </c>
      <c r="BA47" s="14">
        <f t="shared" si="33"/>
        <v>4431</v>
      </c>
      <c r="BB47" s="14">
        <f t="shared" si="48"/>
        <v>955</v>
      </c>
      <c r="BC47" s="14">
        <f t="shared" si="49"/>
        <v>0</v>
      </c>
      <c r="BD47" s="14">
        <f t="shared" si="50"/>
        <v>0</v>
      </c>
      <c r="BE47" s="30">
        <f t="shared" si="51"/>
        <v>5386</v>
      </c>
      <c r="BF47" s="87"/>
      <c r="BG47" s="41" t="s">
        <v>61</v>
      </c>
      <c r="BH47" s="14">
        <f t="shared" si="54"/>
        <v>4173</v>
      </c>
      <c r="BI47" s="14">
        <f t="shared" si="55"/>
        <v>948</v>
      </c>
      <c r="BJ47" s="14">
        <f t="shared" si="56"/>
        <v>0</v>
      </c>
      <c r="BK47" s="14">
        <f t="shared" si="57"/>
        <v>0</v>
      </c>
      <c r="BL47" s="30">
        <f t="shared" si="58"/>
        <v>5121</v>
      </c>
      <c r="BM47" s="86">
        <f t="shared" si="31"/>
        <v>5121</v>
      </c>
      <c r="BN47" s="86">
        <f t="shared" si="32"/>
        <v>0</v>
      </c>
    </row>
    <row r="48" spans="1:66" ht="15">
      <c r="A48" s="27" t="s">
        <v>158</v>
      </c>
      <c r="B48" s="28">
        <v>3</v>
      </c>
      <c r="C48" s="14">
        <v>28</v>
      </c>
      <c r="D48" s="14"/>
      <c r="E48" s="14"/>
      <c r="F48" s="181">
        <f t="shared" si="2"/>
        <v>31</v>
      </c>
      <c r="G48" s="28">
        <v>99</v>
      </c>
      <c r="H48" s="14">
        <v>31</v>
      </c>
      <c r="I48" s="14"/>
      <c r="J48" s="14"/>
      <c r="K48" s="97">
        <f t="shared" si="3"/>
        <v>130</v>
      </c>
      <c r="L48" s="13">
        <f aca="true" t="shared" si="63" ref="L48:L56">(G48-B48)</f>
        <v>96</v>
      </c>
      <c r="M48" s="14">
        <f t="shared" si="40"/>
        <v>3</v>
      </c>
      <c r="N48" s="14">
        <f aca="true" t="shared" si="64" ref="N48:N56">(I48-D48)</f>
        <v>0</v>
      </c>
      <c r="O48" s="14">
        <f aca="true" t="shared" si="65" ref="O48:O56">(J48-E48)</f>
        <v>0</v>
      </c>
      <c r="P48" s="29">
        <f t="shared" si="0"/>
        <v>99</v>
      </c>
      <c r="Q48" s="13">
        <v>144</v>
      </c>
      <c r="R48" s="14">
        <v>287</v>
      </c>
      <c r="S48" s="14"/>
      <c r="T48" s="14"/>
      <c r="U48" s="97">
        <f t="shared" si="8"/>
        <v>431</v>
      </c>
      <c r="V48" s="13"/>
      <c r="W48" s="14">
        <v>37</v>
      </c>
      <c r="X48" s="14"/>
      <c r="Y48" s="14"/>
      <c r="Z48" s="97">
        <f t="shared" si="1"/>
        <v>37</v>
      </c>
      <c r="AA48" s="199">
        <v>137</v>
      </c>
      <c r="AB48" s="152">
        <v>415</v>
      </c>
      <c r="AC48" s="152"/>
      <c r="AD48" s="152"/>
      <c r="AE48" s="97">
        <f t="shared" si="35"/>
        <v>552</v>
      </c>
      <c r="AF48" s="13">
        <f t="shared" si="43"/>
        <v>137</v>
      </c>
      <c r="AG48" s="14">
        <f t="shared" si="44"/>
        <v>378</v>
      </c>
      <c r="AH48" s="14">
        <f t="shared" si="45"/>
        <v>0</v>
      </c>
      <c r="AI48" s="14">
        <f t="shared" si="46"/>
        <v>0</v>
      </c>
      <c r="AJ48" s="30">
        <f t="shared" si="14"/>
        <v>515</v>
      </c>
      <c r="AK48" s="114"/>
      <c r="AL48" s="14">
        <f t="shared" si="47"/>
        <v>380</v>
      </c>
      <c r="AM48" s="14">
        <f t="shared" si="59"/>
        <v>733</v>
      </c>
      <c r="AN48" s="14">
        <f t="shared" si="60"/>
        <v>0</v>
      </c>
      <c r="AO48" s="14">
        <f t="shared" si="61"/>
        <v>0</v>
      </c>
      <c r="AP48" s="14">
        <f t="shared" si="62"/>
        <v>1113</v>
      </c>
      <c r="AQ48" s="3">
        <f t="shared" si="20"/>
        <v>1113</v>
      </c>
      <c r="AR48" s="2"/>
      <c r="AS48" s="2"/>
      <c r="AT48" s="2"/>
      <c r="AU48" s="2"/>
      <c r="AV48" s="2"/>
      <c r="AW48" s="2"/>
      <c r="AX48" s="2"/>
      <c r="AY48" s="2"/>
      <c r="AZ48" s="31" t="s">
        <v>158</v>
      </c>
      <c r="BA48" s="14">
        <f t="shared" si="33"/>
        <v>380</v>
      </c>
      <c r="BB48" s="14">
        <f t="shared" si="48"/>
        <v>733</v>
      </c>
      <c r="BC48" s="14">
        <f t="shared" si="49"/>
        <v>0</v>
      </c>
      <c r="BD48" s="14">
        <f t="shared" si="50"/>
        <v>0</v>
      </c>
      <c r="BE48" s="30">
        <f t="shared" si="51"/>
        <v>1113</v>
      </c>
      <c r="BF48" s="87"/>
      <c r="BG48" s="41" t="s">
        <v>63</v>
      </c>
      <c r="BH48" s="14">
        <f t="shared" si="54"/>
        <v>281</v>
      </c>
      <c r="BI48" s="14">
        <f t="shared" si="55"/>
        <v>702</v>
      </c>
      <c r="BJ48" s="14">
        <f t="shared" si="56"/>
        <v>0</v>
      </c>
      <c r="BK48" s="14">
        <f t="shared" si="57"/>
        <v>0</v>
      </c>
      <c r="BL48" s="30">
        <f t="shared" si="58"/>
        <v>983</v>
      </c>
      <c r="BM48" s="86">
        <f t="shared" si="31"/>
        <v>983</v>
      </c>
      <c r="BN48" s="86">
        <f t="shared" si="32"/>
        <v>0</v>
      </c>
    </row>
    <row r="49" spans="1:66" ht="15">
      <c r="A49" s="27" t="s">
        <v>64</v>
      </c>
      <c r="B49" s="28"/>
      <c r="C49" s="14"/>
      <c r="D49" s="14"/>
      <c r="E49" s="14"/>
      <c r="F49" s="181">
        <f>SUM(B49:E49)</f>
        <v>0</v>
      </c>
      <c r="G49" s="28"/>
      <c r="H49" s="14"/>
      <c r="I49" s="14"/>
      <c r="J49" s="14"/>
      <c r="K49" s="97">
        <f>SUM(G49:J49)</f>
        <v>0</v>
      </c>
      <c r="L49" s="13">
        <f>(G49-B49)</f>
        <v>0</v>
      </c>
      <c r="M49" s="14">
        <f>(H49-C49)</f>
        <v>0</v>
      </c>
      <c r="N49" s="14">
        <f>(I49-D49)</f>
        <v>0</v>
      </c>
      <c r="O49" s="14">
        <f>(J49-E49)</f>
        <v>0</v>
      </c>
      <c r="P49" s="29">
        <f>SUM(L49:O49)</f>
        <v>0</v>
      </c>
      <c r="Q49" s="13"/>
      <c r="R49" s="14"/>
      <c r="S49" s="14"/>
      <c r="T49" s="14"/>
      <c r="U49" s="97">
        <f>SUM(Q49:T49)</f>
        <v>0</v>
      </c>
      <c r="V49" s="13"/>
      <c r="W49" s="14"/>
      <c r="X49" s="14"/>
      <c r="Y49" s="14"/>
      <c r="Z49" s="97">
        <f>SUM(V49:Y49)</f>
        <v>0</v>
      </c>
      <c r="AA49" s="199"/>
      <c r="AB49" s="152"/>
      <c r="AC49" s="152"/>
      <c r="AD49" s="152"/>
      <c r="AE49" s="97">
        <f>SUM(AA49:AD49)</f>
        <v>0</v>
      </c>
      <c r="AF49" s="13">
        <f>(AA49-V49)</f>
        <v>0</v>
      </c>
      <c r="AG49" s="14">
        <f>(AB49-W49)</f>
        <v>0</v>
      </c>
      <c r="AH49" s="14">
        <f>(AC49-X49)</f>
        <v>0</v>
      </c>
      <c r="AI49" s="14">
        <f>(AD49-Y49)</f>
        <v>0</v>
      </c>
      <c r="AJ49" s="30">
        <f>SUM(AF49:AI49)</f>
        <v>0</v>
      </c>
      <c r="AK49" s="114"/>
      <c r="AL49" s="14">
        <f t="shared" si="47"/>
        <v>0</v>
      </c>
      <c r="AM49" s="14">
        <f>(H49+R49+AB49)</f>
        <v>0</v>
      </c>
      <c r="AN49" s="14">
        <f>(I49+S49+AC49)</f>
        <v>0</v>
      </c>
      <c r="AO49" s="14">
        <f>(J49+T49+AD49)</f>
        <v>0</v>
      </c>
      <c r="AP49" s="14">
        <f>(K49+U49+AE49)</f>
        <v>0</v>
      </c>
      <c r="AQ49" s="3">
        <f>SUM(AL49:AO49)</f>
        <v>0</v>
      </c>
      <c r="AR49" s="2"/>
      <c r="AS49" s="2"/>
      <c r="AT49" s="2"/>
      <c r="AU49" s="2"/>
      <c r="AV49" s="2"/>
      <c r="AW49" s="2"/>
      <c r="AX49" s="2"/>
      <c r="AY49" s="2"/>
      <c r="AZ49" s="31" t="s">
        <v>64</v>
      </c>
      <c r="BA49" s="14">
        <f>AL49</f>
        <v>0</v>
      </c>
      <c r="BB49" s="14">
        <f>AM49</f>
        <v>0</v>
      </c>
      <c r="BC49" s="14">
        <f>AN49</f>
        <v>0</v>
      </c>
      <c r="BD49" s="14">
        <f>AO49</f>
        <v>0</v>
      </c>
      <c r="BE49" s="30">
        <f>AP49</f>
        <v>0</v>
      </c>
      <c r="BF49" s="87"/>
      <c r="BG49" s="41" t="s">
        <v>64</v>
      </c>
      <c r="BH49" s="14">
        <f t="shared" si="54"/>
        <v>0</v>
      </c>
      <c r="BI49" s="14">
        <f t="shared" si="55"/>
        <v>0</v>
      </c>
      <c r="BJ49" s="14">
        <f t="shared" si="56"/>
        <v>0</v>
      </c>
      <c r="BK49" s="14">
        <f t="shared" si="57"/>
        <v>0</v>
      </c>
      <c r="BL49" s="30">
        <f t="shared" si="58"/>
        <v>0</v>
      </c>
      <c r="BM49" s="86">
        <f>SUM(BH49:BI49,BJ49:BK49)</f>
        <v>0</v>
      </c>
      <c r="BN49" s="86">
        <f>BM49-BL49</f>
        <v>0</v>
      </c>
    </row>
    <row r="50" spans="1:66" ht="15">
      <c r="A50" s="27" t="s">
        <v>65</v>
      </c>
      <c r="B50" s="28">
        <v>16</v>
      </c>
      <c r="C50" s="14">
        <v>4</v>
      </c>
      <c r="D50" s="14"/>
      <c r="E50" s="14">
        <v>6</v>
      </c>
      <c r="F50" s="181">
        <f t="shared" si="2"/>
        <v>26</v>
      </c>
      <c r="G50" s="28">
        <v>424</v>
      </c>
      <c r="H50" s="14">
        <v>7</v>
      </c>
      <c r="I50" s="14">
        <v>9</v>
      </c>
      <c r="J50" s="14">
        <v>154</v>
      </c>
      <c r="K50" s="97">
        <f t="shared" si="3"/>
        <v>594</v>
      </c>
      <c r="L50" s="13">
        <f t="shared" si="63"/>
        <v>408</v>
      </c>
      <c r="M50" s="14">
        <f aca="true" t="shared" si="66" ref="M50:M56">(H50-C50)</f>
        <v>3</v>
      </c>
      <c r="N50" s="14">
        <f t="shared" si="64"/>
        <v>9</v>
      </c>
      <c r="O50" s="14">
        <f t="shared" si="65"/>
        <v>148</v>
      </c>
      <c r="P50" s="29">
        <f t="shared" si="0"/>
        <v>568</v>
      </c>
      <c r="Q50" s="13">
        <v>5967</v>
      </c>
      <c r="R50" s="14">
        <v>195</v>
      </c>
      <c r="S50" s="14">
        <v>140</v>
      </c>
      <c r="T50" s="14">
        <v>296</v>
      </c>
      <c r="U50" s="97">
        <f t="shared" si="8"/>
        <v>6598</v>
      </c>
      <c r="V50" s="13">
        <v>22</v>
      </c>
      <c r="W50" s="14"/>
      <c r="X50" s="14"/>
      <c r="Y50" s="14"/>
      <c r="Z50" s="97">
        <f t="shared" si="1"/>
        <v>22</v>
      </c>
      <c r="AA50" s="196">
        <v>6569</v>
      </c>
      <c r="AB50" s="176">
        <v>244</v>
      </c>
      <c r="AC50" s="176">
        <v>108</v>
      </c>
      <c r="AD50" s="176">
        <v>268</v>
      </c>
      <c r="AE50" s="97">
        <f t="shared" si="35"/>
        <v>7189</v>
      </c>
      <c r="AF50" s="13">
        <f t="shared" si="43"/>
        <v>6547</v>
      </c>
      <c r="AG50" s="14">
        <f t="shared" si="44"/>
        <v>244</v>
      </c>
      <c r="AH50" s="14">
        <f t="shared" si="45"/>
        <v>108</v>
      </c>
      <c r="AI50" s="14">
        <f t="shared" si="46"/>
        <v>268</v>
      </c>
      <c r="AJ50" s="30">
        <f t="shared" si="14"/>
        <v>7167</v>
      </c>
      <c r="AK50" s="114"/>
      <c r="AL50" s="14">
        <f t="shared" si="47"/>
        <v>12960</v>
      </c>
      <c r="AM50" s="14">
        <f t="shared" si="59"/>
        <v>446</v>
      </c>
      <c r="AN50" s="14">
        <f t="shared" si="60"/>
        <v>257</v>
      </c>
      <c r="AO50" s="14">
        <f t="shared" si="61"/>
        <v>718</v>
      </c>
      <c r="AP50" s="14">
        <f t="shared" si="62"/>
        <v>14381</v>
      </c>
      <c r="AQ50" s="3">
        <f t="shared" si="20"/>
        <v>14381</v>
      </c>
      <c r="AR50" s="2"/>
      <c r="AS50" s="2"/>
      <c r="AT50" s="2"/>
      <c r="AU50" s="2"/>
      <c r="AV50" s="2"/>
      <c r="AW50" s="2"/>
      <c r="AX50" s="2"/>
      <c r="AY50" s="2"/>
      <c r="AZ50" s="31" t="s">
        <v>65</v>
      </c>
      <c r="BA50" s="14">
        <f t="shared" si="33"/>
        <v>12960</v>
      </c>
      <c r="BB50" s="14">
        <f t="shared" si="48"/>
        <v>446</v>
      </c>
      <c r="BC50" s="14">
        <f t="shared" si="49"/>
        <v>257</v>
      </c>
      <c r="BD50" s="14">
        <f t="shared" si="50"/>
        <v>718</v>
      </c>
      <c r="BE50" s="30">
        <f t="shared" si="51"/>
        <v>14381</v>
      </c>
      <c r="BF50" s="87"/>
      <c r="BG50" s="41" t="s">
        <v>65</v>
      </c>
      <c r="BH50" s="14">
        <f t="shared" si="54"/>
        <v>12536</v>
      </c>
      <c r="BI50" s="14">
        <f t="shared" si="55"/>
        <v>439</v>
      </c>
      <c r="BJ50" s="14">
        <f t="shared" si="56"/>
        <v>248</v>
      </c>
      <c r="BK50" s="14">
        <f t="shared" si="57"/>
        <v>564</v>
      </c>
      <c r="BL50" s="30">
        <f t="shared" si="58"/>
        <v>13787</v>
      </c>
      <c r="BM50" s="86">
        <f t="shared" si="31"/>
        <v>13787</v>
      </c>
      <c r="BN50" s="86">
        <f t="shared" si="32"/>
        <v>0</v>
      </c>
    </row>
    <row r="51" spans="1:66" ht="15">
      <c r="A51" s="27" t="s">
        <v>66</v>
      </c>
      <c r="B51" s="28">
        <v>3</v>
      </c>
      <c r="C51" s="14">
        <v>39</v>
      </c>
      <c r="D51" s="14">
        <v>12</v>
      </c>
      <c r="E51" s="14">
        <v>3</v>
      </c>
      <c r="F51" s="181">
        <f t="shared" si="2"/>
        <v>57</v>
      </c>
      <c r="G51" s="28">
        <v>81</v>
      </c>
      <c r="H51" s="14">
        <v>312</v>
      </c>
      <c r="I51" s="14">
        <v>95</v>
      </c>
      <c r="J51" s="14">
        <v>3</v>
      </c>
      <c r="K51" s="97">
        <f t="shared" si="3"/>
        <v>491</v>
      </c>
      <c r="L51" s="13">
        <f t="shared" si="63"/>
        <v>78</v>
      </c>
      <c r="M51" s="14">
        <f t="shared" si="66"/>
        <v>273</v>
      </c>
      <c r="N51" s="14">
        <f t="shared" si="64"/>
        <v>83</v>
      </c>
      <c r="O51" s="14">
        <f t="shared" si="65"/>
        <v>0</v>
      </c>
      <c r="P51" s="29">
        <f t="shared" si="0"/>
        <v>434</v>
      </c>
      <c r="Q51" s="13">
        <v>777</v>
      </c>
      <c r="R51" s="14">
        <v>2806</v>
      </c>
      <c r="S51" s="14">
        <v>624</v>
      </c>
      <c r="T51" s="14">
        <v>51</v>
      </c>
      <c r="U51" s="97">
        <f t="shared" si="8"/>
        <v>4258</v>
      </c>
      <c r="V51" s="13"/>
      <c r="W51" s="14">
        <v>54</v>
      </c>
      <c r="X51" s="14">
        <v>6</v>
      </c>
      <c r="Y51" s="14">
        <v>3</v>
      </c>
      <c r="Z51" s="97">
        <f t="shared" si="1"/>
        <v>63</v>
      </c>
      <c r="AA51" s="194">
        <v>627</v>
      </c>
      <c r="AB51" s="177">
        <v>2988</v>
      </c>
      <c r="AC51" s="176">
        <v>466</v>
      </c>
      <c r="AD51" s="176">
        <v>98</v>
      </c>
      <c r="AE51" s="97">
        <f t="shared" si="35"/>
        <v>4179</v>
      </c>
      <c r="AF51" s="13">
        <f t="shared" si="43"/>
        <v>627</v>
      </c>
      <c r="AG51" s="14">
        <f t="shared" si="44"/>
        <v>2934</v>
      </c>
      <c r="AH51" s="14">
        <f t="shared" si="45"/>
        <v>460</v>
      </c>
      <c r="AI51" s="14">
        <f t="shared" si="46"/>
        <v>95</v>
      </c>
      <c r="AJ51" s="30">
        <f t="shared" si="14"/>
        <v>4116</v>
      </c>
      <c r="AK51" s="114"/>
      <c r="AL51" s="14">
        <f t="shared" si="47"/>
        <v>1485</v>
      </c>
      <c r="AM51" s="14">
        <f t="shared" si="59"/>
        <v>6106</v>
      </c>
      <c r="AN51" s="14">
        <f t="shared" si="60"/>
        <v>1185</v>
      </c>
      <c r="AO51" s="14">
        <f t="shared" si="61"/>
        <v>152</v>
      </c>
      <c r="AP51" s="14">
        <f t="shared" si="62"/>
        <v>8928</v>
      </c>
      <c r="AQ51" s="3">
        <f t="shared" si="20"/>
        <v>8928</v>
      </c>
      <c r="AR51" s="2"/>
      <c r="AS51" s="2"/>
      <c r="AT51" s="2"/>
      <c r="AU51" s="2"/>
      <c r="AV51" s="2"/>
      <c r="AW51" s="2"/>
      <c r="AX51" s="2"/>
      <c r="AY51" s="2"/>
      <c r="AZ51" s="31" t="s">
        <v>66</v>
      </c>
      <c r="BA51" s="14">
        <f t="shared" si="33"/>
        <v>1485</v>
      </c>
      <c r="BB51" s="14">
        <f t="shared" si="48"/>
        <v>6106</v>
      </c>
      <c r="BC51" s="14">
        <f t="shared" si="49"/>
        <v>1185</v>
      </c>
      <c r="BD51" s="14">
        <f t="shared" si="50"/>
        <v>152</v>
      </c>
      <c r="BE51" s="30">
        <f t="shared" si="51"/>
        <v>8928</v>
      </c>
      <c r="BF51" s="87"/>
      <c r="BG51" s="41" t="s">
        <v>66</v>
      </c>
      <c r="BH51" s="14">
        <f t="shared" si="54"/>
        <v>1404</v>
      </c>
      <c r="BI51" s="14">
        <f t="shared" si="55"/>
        <v>5794</v>
      </c>
      <c r="BJ51" s="14">
        <f t="shared" si="56"/>
        <v>1090</v>
      </c>
      <c r="BK51" s="14">
        <f t="shared" si="57"/>
        <v>149</v>
      </c>
      <c r="BL51" s="30">
        <f t="shared" si="58"/>
        <v>8437</v>
      </c>
      <c r="BM51" s="86">
        <f t="shared" si="31"/>
        <v>8437</v>
      </c>
      <c r="BN51" s="86">
        <f t="shared" si="32"/>
        <v>0</v>
      </c>
    </row>
    <row r="52" spans="1:66" ht="15">
      <c r="A52" s="27" t="s">
        <v>67</v>
      </c>
      <c r="B52" s="28">
        <v>48</v>
      </c>
      <c r="C52" s="14">
        <v>28</v>
      </c>
      <c r="D52" s="14"/>
      <c r="E52" s="14"/>
      <c r="F52" s="181">
        <f t="shared" si="2"/>
        <v>76</v>
      </c>
      <c r="G52" s="28">
        <v>237</v>
      </c>
      <c r="H52" s="14">
        <v>314</v>
      </c>
      <c r="I52" s="14">
        <v>165</v>
      </c>
      <c r="J52" s="14">
        <v>40</v>
      </c>
      <c r="K52" s="97">
        <f t="shared" si="3"/>
        <v>756</v>
      </c>
      <c r="L52" s="13">
        <f t="shared" si="63"/>
        <v>189</v>
      </c>
      <c r="M52" s="14">
        <f t="shared" si="66"/>
        <v>286</v>
      </c>
      <c r="N52" s="14">
        <f t="shared" si="64"/>
        <v>165</v>
      </c>
      <c r="O52" s="14">
        <f t="shared" si="65"/>
        <v>40</v>
      </c>
      <c r="P52" s="29">
        <f t="shared" si="0"/>
        <v>680</v>
      </c>
      <c r="Q52" s="13">
        <v>3934</v>
      </c>
      <c r="R52" s="14">
        <v>2375</v>
      </c>
      <c r="S52" s="14">
        <v>292</v>
      </c>
      <c r="T52" s="14">
        <v>217</v>
      </c>
      <c r="U52" s="97">
        <f t="shared" si="8"/>
        <v>6818</v>
      </c>
      <c r="V52" s="13">
        <v>23</v>
      </c>
      <c r="W52" s="14">
        <v>17</v>
      </c>
      <c r="X52" s="14"/>
      <c r="Y52" s="14"/>
      <c r="Z52" s="97">
        <f t="shared" si="1"/>
        <v>40</v>
      </c>
      <c r="AA52" s="196">
        <v>3768</v>
      </c>
      <c r="AB52" s="177">
        <v>2579</v>
      </c>
      <c r="AC52" s="176">
        <v>314</v>
      </c>
      <c r="AD52" s="176">
        <v>185</v>
      </c>
      <c r="AE52" s="97">
        <f t="shared" si="35"/>
        <v>6846</v>
      </c>
      <c r="AF52" s="13">
        <f t="shared" si="43"/>
        <v>3745</v>
      </c>
      <c r="AG52" s="14">
        <f t="shared" si="44"/>
        <v>2562</v>
      </c>
      <c r="AH52" s="14">
        <f t="shared" si="45"/>
        <v>314</v>
      </c>
      <c r="AI52" s="14">
        <f t="shared" si="46"/>
        <v>185</v>
      </c>
      <c r="AJ52" s="30">
        <f t="shared" si="14"/>
        <v>6806</v>
      </c>
      <c r="AK52" s="114"/>
      <c r="AL52" s="14">
        <f t="shared" si="47"/>
        <v>7939</v>
      </c>
      <c r="AM52" s="14">
        <f t="shared" si="59"/>
        <v>5268</v>
      </c>
      <c r="AN52" s="14">
        <f t="shared" si="60"/>
        <v>771</v>
      </c>
      <c r="AO52" s="14">
        <f t="shared" si="61"/>
        <v>442</v>
      </c>
      <c r="AP52" s="14">
        <f t="shared" si="62"/>
        <v>14420</v>
      </c>
      <c r="AQ52" s="3">
        <f t="shared" si="20"/>
        <v>14420</v>
      </c>
      <c r="AR52" s="2"/>
      <c r="AS52" s="2"/>
      <c r="AT52" s="2"/>
      <c r="AU52" s="2"/>
      <c r="AV52" s="2"/>
      <c r="AW52" s="2"/>
      <c r="AX52" s="2"/>
      <c r="AY52" s="2"/>
      <c r="AZ52" s="31" t="s">
        <v>67</v>
      </c>
      <c r="BA52" s="14">
        <f t="shared" si="33"/>
        <v>7939</v>
      </c>
      <c r="BB52" s="14">
        <f t="shared" si="48"/>
        <v>5268</v>
      </c>
      <c r="BC52" s="14">
        <f t="shared" si="49"/>
        <v>771</v>
      </c>
      <c r="BD52" s="14">
        <f t="shared" si="50"/>
        <v>442</v>
      </c>
      <c r="BE52" s="30">
        <f t="shared" si="51"/>
        <v>14420</v>
      </c>
      <c r="BF52" s="87"/>
      <c r="BG52" s="41" t="s">
        <v>67</v>
      </c>
      <c r="BH52" s="14">
        <f t="shared" si="54"/>
        <v>7702</v>
      </c>
      <c r="BI52" s="14">
        <f t="shared" si="55"/>
        <v>4954</v>
      </c>
      <c r="BJ52" s="14">
        <f t="shared" si="56"/>
        <v>606</v>
      </c>
      <c r="BK52" s="14">
        <f t="shared" si="57"/>
        <v>402</v>
      </c>
      <c r="BL52" s="30">
        <f t="shared" si="58"/>
        <v>13664</v>
      </c>
      <c r="BM52" s="86">
        <f t="shared" si="31"/>
        <v>13664</v>
      </c>
      <c r="BN52" s="86">
        <f t="shared" si="32"/>
        <v>0</v>
      </c>
    </row>
    <row r="53" spans="1:66" ht="15">
      <c r="A53" s="27" t="s">
        <v>68</v>
      </c>
      <c r="B53" s="28"/>
      <c r="C53" s="14">
        <v>97</v>
      </c>
      <c r="D53" s="14"/>
      <c r="E53" s="14">
        <v>6</v>
      </c>
      <c r="F53" s="181">
        <f t="shared" si="2"/>
        <v>103</v>
      </c>
      <c r="G53" s="28">
        <v>174</v>
      </c>
      <c r="H53" s="14">
        <v>625</v>
      </c>
      <c r="I53" s="14">
        <v>6</v>
      </c>
      <c r="J53" s="14">
        <v>43</v>
      </c>
      <c r="K53" s="97">
        <f t="shared" si="3"/>
        <v>848</v>
      </c>
      <c r="L53" s="13">
        <f t="shared" si="63"/>
        <v>174</v>
      </c>
      <c r="M53" s="14">
        <f t="shared" si="66"/>
        <v>528</v>
      </c>
      <c r="N53" s="14">
        <f t="shared" si="64"/>
        <v>6</v>
      </c>
      <c r="O53" s="14">
        <f t="shared" si="65"/>
        <v>37</v>
      </c>
      <c r="P53" s="29">
        <f t="shared" si="0"/>
        <v>745</v>
      </c>
      <c r="Q53" s="13">
        <v>3024</v>
      </c>
      <c r="R53" s="14">
        <v>3317</v>
      </c>
      <c r="S53" s="14">
        <v>191</v>
      </c>
      <c r="T53" s="14">
        <v>162</v>
      </c>
      <c r="U53" s="97">
        <f t="shared" si="8"/>
        <v>6694</v>
      </c>
      <c r="V53" s="13">
        <v>57</v>
      </c>
      <c r="W53" s="14">
        <v>81</v>
      </c>
      <c r="X53" s="14"/>
      <c r="Y53" s="14">
        <v>3</v>
      </c>
      <c r="Z53" s="97">
        <f t="shared" si="1"/>
        <v>141</v>
      </c>
      <c r="AA53" s="196">
        <v>2286</v>
      </c>
      <c r="AB53" s="177">
        <v>4161</v>
      </c>
      <c r="AC53" s="176">
        <v>129</v>
      </c>
      <c r="AD53" s="176">
        <v>198</v>
      </c>
      <c r="AE53" s="97">
        <f t="shared" si="35"/>
        <v>6774</v>
      </c>
      <c r="AF53" s="13">
        <f t="shared" si="43"/>
        <v>2229</v>
      </c>
      <c r="AG53" s="14">
        <f t="shared" si="44"/>
        <v>4080</v>
      </c>
      <c r="AH53" s="14">
        <f t="shared" si="45"/>
        <v>129</v>
      </c>
      <c r="AI53" s="14">
        <f t="shared" si="46"/>
        <v>195</v>
      </c>
      <c r="AJ53" s="30">
        <f t="shared" si="14"/>
        <v>6633</v>
      </c>
      <c r="AK53" s="114"/>
      <c r="AL53" s="14">
        <f t="shared" si="47"/>
        <v>5484</v>
      </c>
      <c r="AM53" s="14">
        <f t="shared" si="59"/>
        <v>8103</v>
      </c>
      <c r="AN53" s="14">
        <f t="shared" si="60"/>
        <v>326</v>
      </c>
      <c r="AO53" s="14">
        <f t="shared" si="61"/>
        <v>403</v>
      </c>
      <c r="AP53" s="14">
        <f t="shared" si="62"/>
        <v>14316</v>
      </c>
      <c r="AQ53" s="3">
        <f t="shared" si="20"/>
        <v>14316</v>
      </c>
      <c r="AR53" s="2"/>
      <c r="AS53" s="2"/>
      <c r="AT53" s="2"/>
      <c r="AU53" s="2"/>
      <c r="AV53" s="2"/>
      <c r="AW53" s="2"/>
      <c r="AX53" s="2"/>
      <c r="AY53" s="2"/>
      <c r="AZ53" s="31" t="s">
        <v>68</v>
      </c>
      <c r="BA53" s="14">
        <f t="shared" si="33"/>
        <v>5484</v>
      </c>
      <c r="BB53" s="14">
        <f t="shared" si="48"/>
        <v>8103</v>
      </c>
      <c r="BC53" s="14">
        <f t="shared" si="49"/>
        <v>326</v>
      </c>
      <c r="BD53" s="14">
        <f t="shared" si="50"/>
        <v>403</v>
      </c>
      <c r="BE53" s="30">
        <f t="shared" si="51"/>
        <v>14316</v>
      </c>
      <c r="BF53" s="119"/>
      <c r="BG53" s="41" t="s">
        <v>68</v>
      </c>
      <c r="BH53" s="14">
        <f t="shared" si="54"/>
        <v>5310</v>
      </c>
      <c r="BI53" s="14">
        <f t="shared" si="55"/>
        <v>7478</v>
      </c>
      <c r="BJ53" s="14">
        <f t="shared" si="56"/>
        <v>320</v>
      </c>
      <c r="BK53" s="14">
        <f t="shared" si="57"/>
        <v>360</v>
      </c>
      <c r="BL53" s="30">
        <f t="shared" si="58"/>
        <v>13468</v>
      </c>
      <c r="BM53" s="86">
        <f t="shared" si="31"/>
        <v>13468</v>
      </c>
      <c r="BN53" s="86">
        <f t="shared" si="32"/>
        <v>0</v>
      </c>
    </row>
    <row r="54" spans="1:66" ht="15">
      <c r="A54" s="27" t="s">
        <v>69</v>
      </c>
      <c r="B54" s="28">
        <v>3</v>
      </c>
      <c r="C54" s="14">
        <v>5</v>
      </c>
      <c r="D54" s="14"/>
      <c r="E54" s="14"/>
      <c r="F54" s="181">
        <f t="shared" si="2"/>
        <v>8</v>
      </c>
      <c r="G54" s="28">
        <v>69</v>
      </c>
      <c r="H54" s="14">
        <v>8</v>
      </c>
      <c r="I54" s="14"/>
      <c r="J54" s="14"/>
      <c r="K54" s="97">
        <f t="shared" si="3"/>
        <v>77</v>
      </c>
      <c r="L54" s="13">
        <f t="shared" si="63"/>
        <v>66</v>
      </c>
      <c r="M54" s="14">
        <f t="shared" si="66"/>
        <v>3</v>
      </c>
      <c r="N54" s="14">
        <f t="shared" si="64"/>
        <v>0</v>
      </c>
      <c r="O54" s="14">
        <f t="shared" si="65"/>
        <v>0</v>
      </c>
      <c r="P54" s="29">
        <f t="shared" si="0"/>
        <v>69</v>
      </c>
      <c r="Q54" s="13">
        <v>2886</v>
      </c>
      <c r="R54" s="14">
        <v>601</v>
      </c>
      <c r="S54" s="14"/>
      <c r="T54" s="14"/>
      <c r="U54" s="97">
        <f t="shared" si="8"/>
        <v>3487</v>
      </c>
      <c r="V54" s="13">
        <v>1</v>
      </c>
      <c r="W54" s="14"/>
      <c r="X54" s="14"/>
      <c r="Y54" s="14"/>
      <c r="Z54" s="97">
        <f t="shared" si="1"/>
        <v>1</v>
      </c>
      <c r="AA54" s="196">
        <v>1747</v>
      </c>
      <c r="AB54" s="176">
        <v>313</v>
      </c>
      <c r="AC54" s="176">
        <v>36</v>
      </c>
      <c r="AD54" s="152"/>
      <c r="AE54" s="97">
        <f aca="true" t="shared" si="67" ref="AE54:AE84">SUM(AA54:AD54)</f>
        <v>2096</v>
      </c>
      <c r="AF54" s="13">
        <f t="shared" si="43"/>
        <v>1746</v>
      </c>
      <c r="AG54" s="14">
        <f t="shared" si="44"/>
        <v>313</v>
      </c>
      <c r="AH54" s="14">
        <f t="shared" si="45"/>
        <v>36</v>
      </c>
      <c r="AI54" s="14">
        <f t="shared" si="46"/>
        <v>0</v>
      </c>
      <c r="AJ54" s="30">
        <f t="shared" si="14"/>
        <v>2095</v>
      </c>
      <c r="AK54" s="114"/>
      <c r="AL54" s="14">
        <f t="shared" si="47"/>
        <v>4702</v>
      </c>
      <c r="AM54" s="14">
        <f t="shared" si="59"/>
        <v>922</v>
      </c>
      <c r="AN54" s="14">
        <f t="shared" si="60"/>
        <v>36</v>
      </c>
      <c r="AO54" s="14">
        <f t="shared" si="61"/>
        <v>0</v>
      </c>
      <c r="AP54" s="14">
        <f t="shared" si="62"/>
        <v>5660</v>
      </c>
      <c r="AQ54" s="3">
        <f t="shared" si="20"/>
        <v>5660</v>
      </c>
      <c r="AR54" s="2"/>
      <c r="AS54" s="2"/>
      <c r="AT54" s="2"/>
      <c r="AU54" s="2"/>
      <c r="AV54" s="2"/>
      <c r="AW54" s="2"/>
      <c r="AX54" s="2"/>
      <c r="AY54" s="2"/>
      <c r="AZ54" s="31" t="s">
        <v>69</v>
      </c>
      <c r="BA54" s="14">
        <f t="shared" si="33"/>
        <v>4702</v>
      </c>
      <c r="BB54" s="14">
        <f t="shared" si="48"/>
        <v>922</v>
      </c>
      <c r="BC54" s="14">
        <f t="shared" si="49"/>
        <v>36</v>
      </c>
      <c r="BD54" s="14">
        <f t="shared" si="50"/>
        <v>0</v>
      </c>
      <c r="BE54" s="30">
        <f t="shared" si="51"/>
        <v>5660</v>
      </c>
      <c r="BF54" s="87"/>
      <c r="BG54" s="41" t="s">
        <v>69</v>
      </c>
      <c r="BH54" s="14">
        <f t="shared" si="54"/>
        <v>4633</v>
      </c>
      <c r="BI54" s="14">
        <f t="shared" si="55"/>
        <v>914</v>
      </c>
      <c r="BJ54" s="14">
        <f t="shared" si="56"/>
        <v>36</v>
      </c>
      <c r="BK54" s="14">
        <f t="shared" si="57"/>
        <v>0</v>
      </c>
      <c r="BL54" s="30">
        <f t="shared" si="58"/>
        <v>5583</v>
      </c>
      <c r="BM54" s="86">
        <f t="shared" si="31"/>
        <v>5583</v>
      </c>
      <c r="BN54" s="86">
        <f t="shared" si="32"/>
        <v>0</v>
      </c>
    </row>
    <row r="55" spans="1:66" ht="15">
      <c r="A55" s="27" t="s">
        <v>70</v>
      </c>
      <c r="B55" s="28">
        <v>3</v>
      </c>
      <c r="C55" s="14">
        <v>3</v>
      </c>
      <c r="D55" s="14"/>
      <c r="E55" s="14"/>
      <c r="F55" s="181">
        <f t="shared" si="2"/>
        <v>6</v>
      </c>
      <c r="G55" s="28">
        <v>24</v>
      </c>
      <c r="H55" s="14">
        <v>147</v>
      </c>
      <c r="I55" s="14"/>
      <c r="J55" s="14"/>
      <c r="K55" s="97">
        <f t="shared" si="3"/>
        <v>171</v>
      </c>
      <c r="L55" s="13">
        <f t="shared" si="63"/>
        <v>21</v>
      </c>
      <c r="M55" s="14">
        <f t="shared" si="66"/>
        <v>144</v>
      </c>
      <c r="N55" s="14">
        <f t="shared" si="64"/>
        <v>0</v>
      </c>
      <c r="O55" s="14">
        <f t="shared" si="65"/>
        <v>0</v>
      </c>
      <c r="P55" s="29">
        <f t="shared" si="0"/>
        <v>165</v>
      </c>
      <c r="Q55" s="13">
        <v>363</v>
      </c>
      <c r="R55" s="14">
        <v>605</v>
      </c>
      <c r="S55" s="14"/>
      <c r="T55" s="14"/>
      <c r="U55" s="97">
        <f t="shared" si="8"/>
        <v>968</v>
      </c>
      <c r="V55" s="13"/>
      <c r="W55" s="14"/>
      <c r="X55" s="14"/>
      <c r="Y55" s="14"/>
      <c r="Z55" s="97">
        <f t="shared" si="1"/>
        <v>0</v>
      </c>
      <c r="AA55" s="194">
        <v>414</v>
      </c>
      <c r="AB55" s="176">
        <v>983</v>
      </c>
      <c r="AC55" s="152"/>
      <c r="AD55" s="152"/>
      <c r="AE55" s="97">
        <f t="shared" si="67"/>
        <v>1397</v>
      </c>
      <c r="AF55" s="13">
        <f t="shared" si="43"/>
        <v>414</v>
      </c>
      <c r="AG55" s="14">
        <f t="shared" si="44"/>
        <v>983</v>
      </c>
      <c r="AH55" s="14">
        <f t="shared" si="45"/>
        <v>0</v>
      </c>
      <c r="AI55" s="14">
        <f t="shared" si="46"/>
        <v>0</v>
      </c>
      <c r="AJ55" s="30">
        <f t="shared" si="14"/>
        <v>1397</v>
      </c>
      <c r="AK55" s="114"/>
      <c r="AL55" s="14">
        <f t="shared" si="47"/>
        <v>801</v>
      </c>
      <c r="AM55" s="14">
        <f t="shared" si="59"/>
        <v>1735</v>
      </c>
      <c r="AN55" s="14">
        <f t="shared" si="60"/>
        <v>0</v>
      </c>
      <c r="AO55" s="14">
        <f t="shared" si="61"/>
        <v>0</v>
      </c>
      <c r="AP55" s="14">
        <f t="shared" si="62"/>
        <v>2536</v>
      </c>
      <c r="AQ55" s="3">
        <f t="shared" si="20"/>
        <v>2536</v>
      </c>
      <c r="AR55" s="2"/>
      <c r="AS55" s="2"/>
      <c r="AT55" s="2"/>
      <c r="AU55" s="2"/>
      <c r="AV55" s="2"/>
      <c r="AW55" s="2"/>
      <c r="AX55" s="2"/>
      <c r="AY55" s="2"/>
      <c r="AZ55" s="31" t="s">
        <v>70</v>
      </c>
      <c r="BA55" s="14">
        <f t="shared" si="33"/>
        <v>801</v>
      </c>
      <c r="BB55" s="14">
        <f t="shared" si="48"/>
        <v>1735</v>
      </c>
      <c r="BC55" s="14">
        <f t="shared" si="49"/>
        <v>0</v>
      </c>
      <c r="BD55" s="14">
        <f t="shared" si="50"/>
        <v>0</v>
      </c>
      <c r="BE55" s="30">
        <f t="shared" si="51"/>
        <v>2536</v>
      </c>
      <c r="BF55" s="119"/>
      <c r="BG55" s="41" t="s">
        <v>70</v>
      </c>
      <c r="BH55" s="14">
        <f t="shared" si="54"/>
        <v>777</v>
      </c>
      <c r="BI55" s="14">
        <f t="shared" si="55"/>
        <v>1588</v>
      </c>
      <c r="BJ55" s="14">
        <f t="shared" si="56"/>
        <v>0</v>
      </c>
      <c r="BK55" s="14">
        <f t="shared" si="57"/>
        <v>0</v>
      </c>
      <c r="BL55" s="30">
        <f t="shared" si="58"/>
        <v>2365</v>
      </c>
      <c r="BM55" s="86">
        <f t="shared" si="31"/>
        <v>2365</v>
      </c>
      <c r="BN55" s="86">
        <f t="shared" si="32"/>
        <v>0</v>
      </c>
    </row>
    <row r="56" spans="1:66" ht="15">
      <c r="A56" s="147" t="s">
        <v>71</v>
      </c>
      <c r="B56" s="28"/>
      <c r="C56" s="14"/>
      <c r="D56" s="14"/>
      <c r="E56" s="14"/>
      <c r="F56" s="181">
        <f t="shared" si="2"/>
        <v>0</v>
      </c>
      <c r="G56" s="28"/>
      <c r="H56" s="14"/>
      <c r="I56" s="14"/>
      <c r="J56" s="14"/>
      <c r="K56" s="97">
        <f t="shared" si="3"/>
        <v>0</v>
      </c>
      <c r="L56" s="13">
        <f t="shared" si="63"/>
        <v>0</v>
      </c>
      <c r="M56" s="14">
        <f t="shared" si="66"/>
        <v>0</v>
      </c>
      <c r="N56" s="14">
        <f t="shared" si="64"/>
        <v>0</v>
      </c>
      <c r="O56" s="14">
        <f t="shared" si="65"/>
        <v>0</v>
      </c>
      <c r="P56" s="29">
        <f t="shared" si="0"/>
        <v>0</v>
      </c>
      <c r="Q56" s="13"/>
      <c r="R56" s="14"/>
      <c r="S56" s="14"/>
      <c r="T56" s="14"/>
      <c r="U56" s="97">
        <f t="shared" si="8"/>
        <v>0</v>
      </c>
      <c r="V56" s="13"/>
      <c r="W56" s="14"/>
      <c r="X56" s="14"/>
      <c r="Y56" s="14"/>
      <c r="Z56" s="97">
        <f t="shared" si="1"/>
        <v>0</v>
      </c>
      <c r="AA56" s="199"/>
      <c r="AB56" s="152"/>
      <c r="AC56" s="152"/>
      <c r="AD56" s="152"/>
      <c r="AE56" s="97">
        <f t="shared" si="67"/>
        <v>0</v>
      </c>
      <c r="AF56" s="13">
        <f t="shared" si="43"/>
        <v>0</v>
      </c>
      <c r="AG56" s="14">
        <f t="shared" si="44"/>
        <v>0</v>
      </c>
      <c r="AH56" s="14">
        <f t="shared" si="45"/>
        <v>0</v>
      </c>
      <c r="AI56" s="14">
        <f t="shared" si="46"/>
        <v>0</v>
      </c>
      <c r="AJ56" s="30">
        <f t="shared" si="14"/>
        <v>0</v>
      </c>
      <c r="AK56" s="114"/>
      <c r="AL56" s="14">
        <f aca="true" t="shared" si="68" ref="AL56:AL72">(G56+Q56+AA56)</f>
        <v>0</v>
      </c>
      <c r="AM56" s="14">
        <f t="shared" si="59"/>
        <v>0</v>
      </c>
      <c r="AN56" s="14">
        <f t="shared" si="60"/>
        <v>0</v>
      </c>
      <c r="AO56" s="14">
        <f t="shared" si="61"/>
        <v>0</v>
      </c>
      <c r="AP56" s="14">
        <f t="shared" si="62"/>
        <v>0</v>
      </c>
      <c r="AQ56" s="3">
        <f t="shared" si="20"/>
        <v>0</v>
      </c>
      <c r="AR56" s="2"/>
      <c r="AS56" s="2"/>
      <c r="AT56" s="2"/>
      <c r="AU56" s="2"/>
      <c r="AV56" s="2"/>
      <c r="AW56" s="2"/>
      <c r="AX56" s="2"/>
      <c r="AY56" s="2"/>
      <c r="AZ56" s="31" t="s">
        <v>71</v>
      </c>
      <c r="BA56" s="14">
        <f t="shared" si="33"/>
        <v>0</v>
      </c>
      <c r="BB56" s="14">
        <f t="shared" si="48"/>
        <v>0</v>
      </c>
      <c r="BC56" s="14">
        <f t="shared" si="49"/>
        <v>0</v>
      </c>
      <c r="BD56" s="14">
        <f t="shared" si="50"/>
        <v>0</v>
      </c>
      <c r="BE56" s="30">
        <f t="shared" si="51"/>
        <v>0</v>
      </c>
      <c r="BF56" s="119"/>
      <c r="BG56" s="41" t="s">
        <v>71</v>
      </c>
      <c r="BH56" s="14">
        <f t="shared" si="54"/>
        <v>0</v>
      </c>
      <c r="BI56" s="14">
        <f t="shared" si="55"/>
        <v>0</v>
      </c>
      <c r="BJ56" s="14">
        <f t="shared" si="56"/>
        <v>0</v>
      </c>
      <c r="BK56" s="14">
        <f t="shared" si="57"/>
        <v>0</v>
      </c>
      <c r="BL56" s="30">
        <f t="shared" si="58"/>
        <v>0</v>
      </c>
      <c r="BM56" s="86">
        <f t="shared" si="31"/>
        <v>0</v>
      </c>
      <c r="BN56" s="86">
        <f t="shared" si="32"/>
        <v>0</v>
      </c>
    </row>
    <row r="57" spans="1:66" ht="15">
      <c r="A57" s="147" t="s">
        <v>72</v>
      </c>
      <c r="B57" s="28"/>
      <c r="C57" s="14"/>
      <c r="D57" s="14"/>
      <c r="E57" s="14"/>
      <c r="F57" s="181">
        <f aca="true" t="shared" si="69" ref="F57:F88">SUM(B57:E57)</f>
        <v>0</v>
      </c>
      <c r="G57" s="28"/>
      <c r="H57" s="14"/>
      <c r="I57" s="14"/>
      <c r="J57" s="14"/>
      <c r="K57" s="97">
        <f aca="true" t="shared" si="70" ref="K57:K88">SUM(G57:J57)</f>
        <v>0</v>
      </c>
      <c r="L57" s="13">
        <f aca="true" t="shared" si="71" ref="L57:O63">(G57-B57)</f>
        <v>0</v>
      </c>
      <c r="M57" s="14">
        <f t="shared" si="71"/>
        <v>0</v>
      </c>
      <c r="N57" s="14">
        <f t="shared" si="71"/>
        <v>0</v>
      </c>
      <c r="O57" s="14">
        <f t="shared" si="71"/>
        <v>0</v>
      </c>
      <c r="P57" s="29">
        <f aca="true" t="shared" si="72" ref="P57:P88">SUM(L57:O57)</f>
        <v>0</v>
      </c>
      <c r="Q57" s="13"/>
      <c r="R57" s="14"/>
      <c r="S57" s="14"/>
      <c r="T57" s="14"/>
      <c r="U57" s="97">
        <f aca="true" t="shared" si="73" ref="U57:U88">SUM(Q57:T57)</f>
        <v>0</v>
      </c>
      <c r="V57" s="13"/>
      <c r="W57" s="14"/>
      <c r="X57" s="14"/>
      <c r="Y57" s="14"/>
      <c r="Z57" s="97">
        <f aca="true" t="shared" si="74" ref="Z57:Z88">SUM(V57:Y57)</f>
        <v>0</v>
      </c>
      <c r="AA57" s="199"/>
      <c r="AB57" s="152"/>
      <c r="AC57" s="152"/>
      <c r="AD57" s="152"/>
      <c r="AE57" s="97">
        <f t="shared" si="67"/>
        <v>0</v>
      </c>
      <c r="AF57" s="13">
        <f aca="true" t="shared" si="75" ref="AF57:AI64">(AA57-V57)</f>
        <v>0</v>
      </c>
      <c r="AG57" s="14">
        <f t="shared" si="75"/>
        <v>0</v>
      </c>
      <c r="AH57" s="14">
        <f t="shared" si="75"/>
        <v>0</v>
      </c>
      <c r="AI57" s="14">
        <f t="shared" si="75"/>
        <v>0</v>
      </c>
      <c r="AJ57" s="30">
        <f aca="true" t="shared" si="76" ref="AJ57:AJ88">SUM(AF57:AI57)</f>
        <v>0</v>
      </c>
      <c r="AK57" s="114"/>
      <c r="AL57" s="14">
        <f t="shared" si="68"/>
        <v>0</v>
      </c>
      <c r="AM57" s="14">
        <f t="shared" si="59"/>
        <v>0</v>
      </c>
      <c r="AN57" s="14">
        <f t="shared" si="60"/>
        <v>0</v>
      </c>
      <c r="AO57" s="14">
        <f t="shared" si="61"/>
        <v>0</v>
      </c>
      <c r="AP57" s="14">
        <f t="shared" si="62"/>
        <v>0</v>
      </c>
      <c r="AQ57" s="3">
        <f aca="true" t="shared" si="77" ref="AQ57:AQ63">SUM(AL57:AO57)</f>
        <v>0</v>
      </c>
      <c r="AR57" s="2"/>
      <c r="AS57" s="2"/>
      <c r="AT57" s="2"/>
      <c r="AU57" s="2"/>
      <c r="AV57" s="2"/>
      <c r="AW57" s="2"/>
      <c r="AX57" s="2"/>
      <c r="AY57" s="2"/>
      <c r="AZ57" s="31" t="s">
        <v>72</v>
      </c>
      <c r="BA57" s="14">
        <f aca="true" t="shared" si="78" ref="BA57:BA64">AL57</f>
        <v>0</v>
      </c>
      <c r="BB57" s="14">
        <f aca="true" t="shared" si="79" ref="BB57:BE64">AM57</f>
        <v>0</v>
      </c>
      <c r="BC57" s="14">
        <f t="shared" si="79"/>
        <v>0</v>
      </c>
      <c r="BD57" s="14">
        <f t="shared" si="79"/>
        <v>0</v>
      </c>
      <c r="BE57" s="30">
        <f t="shared" si="79"/>
        <v>0</v>
      </c>
      <c r="BF57" s="87"/>
      <c r="BG57" s="41" t="s">
        <v>72</v>
      </c>
      <c r="BH57" s="14">
        <f t="shared" si="54"/>
        <v>0</v>
      </c>
      <c r="BI57" s="14">
        <f t="shared" si="55"/>
        <v>0</v>
      </c>
      <c r="BJ57" s="14">
        <f t="shared" si="56"/>
        <v>0</v>
      </c>
      <c r="BK57" s="14">
        <f t="shared" si="57"/>
        <v>0</v>
      </c>
      <c r="BL57" s="30">
        <f t="shared" si="58"/>
        <v>0</v>
      </c>
      <c r="BM57" s="86">
        <f aca="true" t="shared" si="80" ref="BM57:BM63">SUM(BH57:BI57,BJ57:BK57)</f>
        <v>0</v>
      </c>
      <c r="BN57" s="86">
        <f aca="true" t="shared" si="81" ref="BN57:BN63">BM57-BL57</f>
        <v>0</v>
      </c>
    </row>
    <row r="58" spans="1:66" ht="15">
      <c r="A58" s="147" t="s">
        <v>183</v>
      </c>
      <c r="B58" s="28"/>
      <c r="C58" s="14"/>
      <c r="D58" s="14"/>
      <c r="E58" s="14"/>
      <c r="F58" s="181">
        <f t="shared" si="69"/>
        <v>0</v>
      </c>
      <c r="G58" s="28"/>
      <c r="H58" s="14"/>
      <c r="I58" s="14"/>
      <c r="J58" s="14"/>
      <c r="K58" s="97">
        <f t="shared" si="70"/>
        <v>0</v>
      </c>
      <c r="L58" s="13">
        <f t="shared" si="71"/>
        <v>0</v>
      </c>
      <c r="M58" s="14">
        <f t="shared" si="71"/>
        <v>0</v>
      </c>
      <c r="N58" s="14">
        <f t="shared" si="71"/>
        <v>0</v>
      </c>
      <c r="O58" s="14">
        <f t="shared" si="71"/>
        <v>0</v>
      </c>
      <c r="P58" s="29">
        <f t="shared" si="72"/>
        <v>0</v>
      </c>
      <c r="Q58" s="13"/>
      <c r="R58" s="14"/>
      <c r="S58" s="14"/>
      <c r="T58" s="14"/>
      <c r="U58" s="97">
        <f t="shared" si="73"/>
        <v>0</v>
      </c>
      <c r="V58" s="13"/>
      <c r="W58" s="14"/>
      <c r="X58" s="14"/>
      <c r="Y58" s="14"/>
      <c r="Z58" s="97">
        <f t="shared" si="74"/>
        <v>0</v>
      </c>
      <c r="AA58" s="199"/>
      <c r="AB58" s="152"/>
      <c r="AC58" s="152"/>
      <c r="AD58" s="152"/>
      <c r="AE58" s="97">
        <f t="shared" si="67"/>
        <v>0</v>
      </c>
      <c r="AF58" s="13">
        <f t="shared" si="75"/>
        <v>0</v>
      </c>
      <c r="AG58" s="14">
        <f t="shared" si="75"/>
        <v>0</v>
      </c>
      <c r="AH58" s="14">
        <f t="shared" si="75"/>
        <v>0</v>
      </c>
      <c r="AI58" s="14">
        <f t="shared" si="75"/>
        <v>0</v>
      </c>
      <c r="AJ58" s="30">
        <f t="shared" si="76"/>
        <v>0</v>
      </c>
      <c r="AK58" s="114"/>
      <c r="AL58" s="14">
        <f t="shared" si="68"/>
        <v>0</v>
      </c>
      <c r="AM58" s="14">
        <f t="shared" si="59"/>
        <v>0</v>
      </c>
      <c r="AN58" s="14">
        <f t="shared" si="60"/>
        <v>0</v>
      </c>
      <c r="AO58" s="14">
        <f t="shared" si="61"/>
        <v>0</v>
      </c>
      <c r="AP58" s="14">
        <f t="shared" si="62"/>
        <v>0</v>
      </c>
      <c r="AQ58" s="3">
        <f t="shared" si="77"/>
        <v>0</v>
      </c>
      <c r="AR58" s="2"/>
      <c r="AS58" s="2"/>
      <c r="AT58" s="2"/>
      <c r="AU58" s="2"/>
      <c r="AV58" s="2"/>
      <c r="AW58" s="2"/>
      <c r="AX58" s="2"/>
      <c r="AY58" s="2"/>
      <c r="AZ58" s="31" t="s">
        <v>73</v>
      </c>
      <c r="BA58" s="14">
        <f t="shared" si="78"/>
        <v>0</v>
      </c>
      <c r="BB58" s="14">
        <f t="shared" si="79"/>
        <v>0</v>
      </c>
      <c r="BC58" s="14">
        <f t="shared" si="79"/>
        <v>0</v>
      </c>
      <c r="BD58" s="14">
        <f t="shared" si="79"/>
        <v>0</v>
      </c>
      <c r="BE58" s="30">
        <f t="shared" si="79"/>
        <v>0</v>
      </c>
      <c r="BF58" s="87"/>
      <c r="BG58" s="41" t="s">
        <v>73</v>
      </c>
      <c r="BH58" s="14">
        <f t="shared" si="54"/>
        <v>0</v>
      </c>
      <c r="BI58" s="14">
        <f t="shared" si="55"/>
        <v>0</v>
      </c>
      <c r="BJ58" s="14">
        <f t="shared" si="56"/>
        <v>0</v>
      </c>
      <c r="BK58" s="14">
        <f t="shared" si="57"/>
        <v>0</v>
      </c>
      <c r="BL58" s="30">
        <f t="shared" si="58"/>
        <v>0</v>
      </c>
      <c r="BM58" s="86">
        <f t="shared" si="80"/>
        <v>0</v>
      </c>
      <c r="BN58" s="86">
        <f t="shared" si="81"/>
        <v>0</v>
      </c>
    </row>
    <row r="59" spans="1:66" ht="15">
      <c r="A59" s="27" t="s">
        <v>172</v>
      </c>
      <c r="B59" s="28">
        <v>10</v>
      </c>
      <c r="C59" s="14">
        <v>12</v>
      </c>
      <c r="D59" s="14">
        <v>5</v>
      </c>
      <c r="E59" s="14"/>
      <c r="F59" s="181">
        <f t="shared" si="69"/>
        <v>27</v>
      </c>
      <c r="G59" s="28">
        <v>10</v>
      </c>
      <c r="H59" s="14">
        <v>12</v>
      </c>
      <c r="I59" s="14">
        <v>81</v>
      </c>
      <c r="J59" s="14"/>
      <c r="K59" s="97">
        <f t="shared" si="70"/>
        <v>103</v>
      </c>
      <c r="L59" s="13">
        <f t="shared" si="71"/>
        <v>0</v>
      </c>
      <c r="M59" s="14">
        <f t="shared" si="71"/>
        <v>0</v>
      </c>
      <c r="N59" s="14">
        <f t="shared" si="71"/>
        <v>76</v>
      </c>
      <c r="O59" s="14">
        <f t="shared" si="71"/>
        <v>0</v>
      </c>
      <c r="P59" s="29">
        <f t="shared" si="72"/>
        <v>76</v>
      </c>
      <c r="Q59" s="13">
        <v>370</v>
      </c>
      <c r="R59" s="14">
        <v>471</v>
      </c>
      <c r="S59" s="14">
        <v>103</v>
      </c>
      <c r="T59" s="14"/>
      <c r="U59" s="97">
        <f t="shared" si="73"/>
        <v>944</v>
      </c>
      <c r="V59" s="13">
        <v>9</v>
      </c>
      <c r="W59" s="14">
        <v>10</v>
      </c>
      <c r="X59" s="14">
        <v>3</v>
      </c>
      <c r="Y59" s="14"/>
      <c r="Z59" s="97">
        <f t="shared" si="74"/>
        <v>22</v>
      </c>
      <c r="AA59" s="194">
        <v>439</v>
      </c>
      <c r="AB59" s="176">
        <v>491</v>
      </c>
      <c r="AC59" s="176">
        <v>177</v>
      </c>
      <c r="AD59" s="152"/>
      <c r="AE59" s="97">
        <f t="shared" si="67"/>
        <v>1107</v>
      </c>
      <c r="AF59" s="13">
        <f t="shared" si="75"/>
        <v>430</v>
      </c>
      <c r="AG59" s="14">
        <f t="shared" si="75"/>
        <v>481</v>
      </c>
      <c r="AH59" s="14">
        <f t="shared" si="75"/>
        <v>174</v>
      </c>
      <c r="AI59" s="14">
        <f t="shared" si="75"/>
        <v>0</v>
      </c>
      <c r="AJ59" s="30">
        <f t="shared" si="76"/>
        <v>1085</v>
      </c>
      <c r="AK59" s="114"/>
      <c r="AL59" s="14">
        <f aca="true" t="shared" si="82" ref="AL59:AL65">(G59+Q59+AA59)</f>
        <v>819</v>
      </c>
      <c r="AM59" s="14">
        <f t="shared" si="59"/>
        <v>974</v>
      </c>
      <c r="AN59" s="14">
        <f t="shared" si="60"/>
        <v>361</v>
      </c>
      <c r="AO59" s="14">
        <f t="shared" si="61"/>
        <v>0</v>
      </c>
      <c r="AP59" s="14">
        <f t="shared" si="62"/>
        <v>2154</v>
      </c>
      <c r="AQ59" s="3">
        <f t="shared" si="77"/>
        <v>2154</v>
      </c>
      <c r="AR59" s="2"/>
      <c r="AS59" s="2"/>
      <c r="AT59" s="2"/>
      <c r="AU59" s="2"/>
      <c r="AV59" s="2"/>
      <c r="AW59" s="2"/>
      <c r="AX59" s="2"/>
      <c r="AY59" s="2"/>
      <c r="AZ59" s="31" t="s">
        <v>74</v>
      </c>
      <c r="BA59" s="14">
        <f t="shared" si="78"/>
        <v>819</v>
      </c>
      <c r="BB59" s="14">
        <f t="shared" si="79"/>
        <v>974</v>
      </c>
      <c r="BC59" s="14">
        <f t="shared" si="79"/>
        <v>361</v>
      </c>
      <c r="BD59" s="14">
        <f t="shared" si="79"/>
        <v>0</v>
      </c>
      <c r="BE59" s="30">
        <f t="shared" si="79"/>
        <v>2154</v>
      </c>
      <c r="BF59" s="87"/>
      <c r="BG59" s="41" t="s">
        <v>74</v>
      </c>
      <c r="BH59" s="14">
        <f t="shared" si="54"/>
        <v>809</v>
      </c>
      <c r="BI59" s="14">
        <f t="shared" si="55"/>
        <v>962</v>
      </c>
      <c r="BJ59" s="14">
        <f t="shared" si="56"/>
        <v>280</v>
      </c>
      <c r="BK59" s="14">
        <f t="shared" si="57"/>
        <v>0</v>
      </c>
      <c r="BL59" s="30">
        <f t="shared" si="58"/>
        <v>2051</v>
      </c>
      <c r="BM59" s="86">
        <f t="shared" si="80"/>
        <v>2051</v>
      </c>
      <c r="BN59" s="86">
        <f t="shared" si="81"/>
        <v>0</v>
      </c>
    </row>
    <row r="60" spans="1:66" ht="15">
      <c r="A60" s="27" t="s">
        <v>75</v>
      </c>
      <c r="B60" s="28"/>
      <c r="C60" s="14">
        <v>9</v>
      </c>
      <c r="D60" s="14">
        <v>8</v>
      </c>
      <c r="E60" s="14"/>
      <c r="F60" s="181">
        <f t="shared" si="69"/>
        <v>17</v>
      </c>
      <c r="G60" s="28">
        <v>54</v>
      </c>
      <c r="H60" s="14">
        <v>714</v>
      </c>
      <c r="I60" s="14">
        <v>483</v>
      </c>
      <c r="J60" s="14">
        <v>14</v>
      </c>
      <c r="K60" s="97">
        <f t="shared" si="70"/>
        <v>1265</v>
      </c>
      <c r="L60" s="13">
        <f t="shared" si="71"/>
        <v>54</v>
      </c>
      <c r="M60" s="14">
        <f t="shared" si="71"/>
        <v>705</v>
      </c>
      <c r="N60" s="14">
        <f t="shared" si="71"/>
        <v>475</v>
      </c>
      <c r="O60" s="14">
        <f t="shared" si="71"/>
        <v>14</v>
      </c>
      <c r="P60" s="29">
        <f t="shared" si="72"/>
        <v>1248</v>
      </c>
      <c r="Q60" s="13">
        <v>264</v>
      </c>
      <c r="R60" s="14">
        <v>4635</v>
      </c>
      <c r="S60" s="14">
        <v>1239</v>
      </c>
      <c r="T60" s="14">
        <v>97</v>
      </c>
      <c r="U60" s="97">
        <f t="shared" si="73"/>
        <v>6235</v>
      </c>
      <c r="V60" s="13"/>
      <c r="W60" s="14"/>
      <c r="X60" s="14">
        <v>1</v>
      </c>
      <c r="Y60" s="14"/>
      <c r="Z60" s="97">
        <f t="shared" si="74"/>
        <v>1</v>
      </c>
      <c r="AA60" s="194">
        <v>243</v>
      </c>
      <c r="AB60" s="177">
        <v>4768</v>
      </c>
      <c r="AC60" s="176">
        <v>1123</v>
      </c>
      <c r="AD60" s="176">
        <v>93</v>
      </c>
      <c r="AE60" s="97">
        <f t="shared" si="67"/>
        <v>6227</v>
      </c>
      <c r="AF60" s="13">
        <f t="shared" si="75"/>
        <v>243</v>
      </c>
      <c r="AG60" s="14">
        <f t="shared" si="75"/>
        <v>4768</v>
      </c>
      <c r="AH60" s="14">
        <f t="shared" si="75"/>
        <v>1122</v>
      </c>
      <c r="AI60" s="14">
        <f t="shared" si="75"/>
        <v>93</v>
      </c>
      <c r="AJ60" s="30">
        <f t="shared" si="76"/>
        <v>6226</v>
      </c>
      <c r="AK60" s="114"/>
      <c r="AL60" s="14">
        <f t="shared" si="82"/>
        <v>561</v>
      </c>
      <c r="AM60" s="14">
        <f t="shared" si="59"/>
        <v>10117</v>
      </c>
      <c r="AN60" s="14">
        <f t="shared" si="60"/>
        <v>2845</v>
      </c>
      <c r="AO60" s="14">
        <f t="shared" si="61"/>
        <v>204</v>
      </c>
      <c r="AP60" s="14">
        <f t="shared" si="62"/>
        <v>13727</v>
      </c>
      <c r="AQ60" s="3">
        <f t="shared" si="77"/>
        <v>13727</v>
      </c>
      <c r="AR60" s="2"/>
      <c r="AS60" s="2"/>
      <c r="AT60" s="2"/>
      <c r="AU60" s="2"/>
      <c r="AV60" s="2"/>
      <c r="AW60" s="2"/>
      <c r="AX60" s="2"/>
      <c r="AY60" s="2"/>
      <c r="AZ60" s="31" t="s">
        <v>75</v>
      </c>
      <c r="BA60" s="14">
        <f t="shared" si="78"/>
        <v>561</v>
      </c>
      <c r="BB60" s="14">
        <f t="shared" si="79"/>
        <v>10117</v>
      </c>
      <c r="BC60" s="14">
        <f t="shared" si="79"/>
        <v>2845</v>
      </c>
      <c r="BD60" s="14">
        <f t="shared" si="79"/>
        <v>204</v>
      </c>
      <c r="BE60" s="30">
        <f t="shared" si="79"/>
        <v>13727</v>
      </c>
      <c r="BF60" s="87"/>
      <c r="BG60" s="41" t="s">
        <v>75</v>
      </c>
      <c r="BH60" s="14">
        <f t="shared" si="54"/>
        <v>507</v>
      </c>
      <c r="BI60" s="14">
        <f t="shared" si="55"/>
        <v>9403</v>
      </c>
      <c r="BJ60" s="14">
        <f t="shared" si="56"/>
        <v>2362</v>
      </c>
      <c r="BK60" s="14">
        <f t="shared" si="57"/>
        <v>190</v>
      </c>
      <c r="BL60" s="30">
        <f t="shared" si="58"/>
        <v>12462</v>
      </c>
      <c r="BM60" s="86">
        <f t="shared" si="80"/>
        <v>12462</v>
      </c>
      <c r="BN60" s="86">
        <f t="shared" si="81"/>
        <v>0</v>
      </c>
    </row>
    <row r="61" spans="1:66" ht="15">
      <c r="A61" s="147" t="s">
        <v>181</v>
      </c>
      <c r="B61" s="28"/>
      <c r="C61" s="14"/>
      <c r="D61" s="14"/>
      <c r="E61" s="14"/>
      <c r="F61" s="181">
        <f t="shared" si="69"/>
        <v>0</v>
      </c>
      <c r="G61" s="28"/>
      <c r="H61" s="14"/>
      <c r="I61" s="14"/>
      <c r="J61" s="14"/>
      <c r="K61" s="97">
        <f t="shared" si="70"/>
        <v>0</v>
      </c>
      <c r="L61" s="13">
        <f t="shared" si="71"/>
        <v>0</v>
      </c>
      <c r="M61" s="14">
        <f t="shared" si="71"/>
        <v>0</v>
      </c>
      <c r="N61" s="14">
        <f t="shared" si="71"/>
        <v>0</v>
      </c>
      <c r="O61" s="14">
        <f t="shared" si="71"/>
        <v>0</v>
      </c>
      <c r="P61" s="29">
        <f t="shared" si="72"/>
        <v>0</v>
      </c>
      <c r="Q61" s="13"/>
      <c r="R61" s="14"/>
      <c r="S61" s="14"/>
      <c r="T61" s="14"/>
      <c r="U61" s="97">
        <f t="shared" si="73"/>
        <v>0</v>
      </c>
      <c r="V61" s="13"/>
      <c r="W61" s="14"/>
      <c r="X61" s="14"/>
      <c r="Y61" s="14"/>
      <c r="Z61" s="97">
        <f t="shared" si="74"/>
        <v>0</v>
      </c>
      <c r="AA61" s="199"/>
      <c r="AB61" s="152"/>
      <c r="AC61" s="152"/>
      <c r="AD61" s="152"/>
      <c r="AE61" s="97">
        <f t="shared" si="67"/>
        <v>0</v>
      </c>
      <c r="AF61" s="13">
        <f t="shared" si="75"/>
        <v>0</v>
      </c>
      <c r="AG61" s="14">
        <f t="shared" si="75"/>
        <v>0</v>
      </c>
      <c r="AH61" s="14">
        <f t="shared" si="75"/>
        <v>0</v>
      </c>
      <c r="AI61" s="14">
        <f t="shared" si="75"/>
        <v>0</v>
      </c>
      <c r="AJ61" s="30">
        <f t="shared" si="76"/>
        <v>0</v>
      </c>
      <c r="AK61" s="114"/>
      <c r="AL61" s="14">
        <f t="shared" si="82"/>
        <v>0</v>
      </c>
      <c r="AM61" s="14">
        <f t="shared" si="59"/>
        <v>0</v>
      </c>
      <c r="AN61" s="14">
        <f t="shared" si="60"/>
        <v>0</v>
      </c>
      <c r="AO61" s="14">
        <f t="shared" si="61"/>
        <v>0</v>
      </c>
      <c r="AP61" s="14">
        <f t="shared" si="62"/>
        <v>0</v>
      </c>
      <c r="AQ61" s="3">
        <f t="shared" si="77"/>
        <v>0</v>
      </c>
      <c r="AR61" s="2"/>
      <c r="AS61" s="2"/>
      <c r="AT61" s="2"/>
      <c r="AU61" s="2"/>
      <c r="AV61" s="2"/>
      <c r="AW61" s="2"/>
      <c r="AX61" s="2"/>
      <c r="AY61" s="2"/>
      <c r="AZ61" s="31" t="s">
        <v>76</v>
      </c>
      <c r="BA61" s="14">
        <f t="shared" si="78"/>
        <v>0</v>
      </c>
      <c r="BB61" s="14">
        <f t="shared" si="79"/>
        <v>0</v>
      </c>
      <c r="BC61" s="14">
        <f t="shared" si="79"/>
        <v>0</v>
      </c>
      <c r="BD61" s="14">
        <f t="shared" si="79"/>
        <v>0</v>
      </c>
      <c r="BE61" s="30">
        <f t="shared" si="79"/>
        <v>0</v>
      </c>
      <c r="BF61" s="87"/>
      <c r="BG61" s="225" t="s">
        <v>76</v>
      </c>
      <c r="BH61" s="123">
        <f t="shared" si="54"/>
        <v>0</v>
      </c>
      <c r="BI61" s="123">
        <f t="shared" si="55"/>
        <v>0</v>
      </c>
      <c r="BJ61" s="123">
        <f t="shared" si="56"/>
        <v>0</v>
      </c>
      <c r="BK61" s="123">
        <f t="shared" si="57"/>
        <v>0</v>
      </c>
      <c r="BL61" s="148">
        <f t="shared" si="58"/>
        <v>0</v>
      </c>
      <c r="BM61" s="86">
        <f t="shared" si="80"/>
        <v>0</v>
      </c>
      <c r="BN61" s="86">
        <f t="shared" si="81"/>
        <v>0</v>
      </c>
    </row>
    <row r="62" spans="1:66" ht="15">
      <c r="A62" s="27" t="s">
        <v>77</v>
      </c>
      <c r="B62" s="28">
        <v>6</v>
      </c>
      <c r="C62" s="14">
        <v>21</v>
      </c>
      <c r="D62" s="14">
        <v>3</v>
      </c>
      <c r="E62" s="14"/>
      <c r="F62" s="181">
        <f t="shared" si="69"/>
        <v>30</v>
      </c>
      <c r="G62" s="28">
        <v>168</v>
      </c>
      <c r="H62" s="14">
        <v>271</v>
      </c>
      <c r="I62" s="14">
        <v>3</v>
      </c>
      <c r="J62" s="14"/>
      <c r="K62" s="97">
        <f t="shared" si="70"/>
        <v>442</v>
      </c>
      <c r="L62" s="13">
        <f t="shared" si="71"/>
        <v>162</v>
      </c>
      <c r="M62" s="14">
        <f t="shared" si="71"/>
        <v>250</v>
      </c>
      <c r="N62" s="14">
        <f t="shared" si="71"/>
        <v>0</v>
      </c>
      <c r="O62" s="14">
        <f t="shared" si="71"/>
        <v>0</v>
      </c>
      <c r="P62" s="29">
        <f t="shared" si="72"/>
        <v>412</v>
      </c>
      <c r="Q62" s="13">
        <v>2314</v>
      </c>
      <c r="R62" s="14">
        <v>1734</v>
      </c>
      <c r="S62" s="14">
        <v>73</v>
      </c>
      <c r="T62" s="14"/>
      <c r="U62" s="97">
        <f t="shared" si="73"/>
        <v>4121</v>
      </c>
      <c r="V62" s="13">
        <v>3</v>
      </c>
      <c r="W62" s="14">
        <v>9</v>
      </c>
      <c r="X62" s="14"/>
      <c r="Y62" s="14"/>
      <c r="Z62" s="97">
        <f t="shared" si="74"/>
        <v>12</v>
      </c>
      <c r="AA62" s="196">
        <v>2146</v>
      </c>
      <c r="AB62" s="177">
        <v>1957</v>
      </c>
      <c r="AC62" s="176">
        <v>108</v>
      </c>
      <c r="AD62" s="152"/>
      <c r="AE62" s="97">
        <f t="shared" si="67"/>
        <v>4211</v>
      </c>
      <c r="AF62" s="13">
        <f t="shared" si="75"/>
        <v>2143</v>
      </c>
      <c r="AG62" s="14">
        <f t="shared" si="75"/>
        <v>1948</v>
      </c>
      <c r="AH62" s="14">
        <f t="shared" si="75"/>
        <v>108</v>
      </c>
      <c r="AI62" s="14">
        <f t="shared" si="75"/>
        <v>0</v>
      </c>
      <c r="AJ62" s="30">
        <f t="shared" si="76"/>
        <v>4199</v>
      </c>
      <c r="AK62" s="114"/>
      <c r="AL62" s="14">
        <f t="shared" si="82"/>
        <v>4628</v>
      </c>
      <c r="AM62" s="14">
        <f t="shared" si="59"/>
        <v>3962</v>
      </c>
      <c r="AN62" s="14">
        <f t="shared" si="60"/>
        <v>184</v>
      </c>
      <c r="AO62" s="14">
        <f t="shared" si="61"/>
        <v>0</v>
      </c>
      <c r="AP62" s="14">
        <f t="shared" si="62"/>
        <v>8774</v>
      </c>
      <c r="AQ62" s="3">
        <f t="shared" si="77"/>
        <v>8774</v>
      </c>
      <c r="AR62" s="2"/>
      <c r="AS62" s="2"/>
      <c r="AT62" s="2"/>
      <c r="AU62" s="2"/>
      <c r="AV62" s="2"/>
      <c r="AW62" s="2"/>
      <c r="AX62" s="2"/>
      <c r="AY62" s="2"/>
      <c r="AZ62" s="31" t="s">
        <v>77</v>
      </c>
      <c r="BA62" s="14">
        <f t="shared" si="78"/>
        <v>4628</v>
      </c>
      <c r="BB62" s="14">
        <f t="shared" si="79"/>
        <v>3962</v>
      </c>
      <c r="BC62" s="14">
        <f t="shared" si="79"/>
        <v>184</v>
      </c>
      <c r="BD62" s="14">
        <f t="shared" si="79"/>
        <v>0</v>
      </c>
      <c r="BE62" s="30">
        <f t="shared" si="79"/>
        <v>8774</v>
      </c>
      <c r="BF62" s="87"/>
      <c r="BG62" s="41" t="s">
        <v>77</v>
      </c>
      <c r="BH62" s="14">
        <f t="shared" si="54"/>
        <v>4460</v>
      </c>
      <c r="BI62" s="14">
        <f t="shared" si="55"/>
        <v>3691</v>
      </c>
      <c r="BJ62" s="14">
        <f t="shared" si="56"/>
        <v>181</v>
      </c>
      <c r="BK62" s="14">
        <f t="shared" si="57"/>
        <v>0</v>
      </c>
      <c r="BL62" s="30">
        <f t="shared" si="58"/>
        <v>8332</v>
      </c>
      <c r="BM62" s="86">
        <f t="shared" si="80"/>
        <v>8332</v>
      </c>
      <c r="BN62" s="86">
        <f t="shared" si="81"/>
        <v>0</v>
      </c>
    </row>
    <row r="63" spans="1:66" ht="15">
      <c r="A63" s="147" t="s">
        <v>182</v>
      </c>
      <c r="B63" s="28"/>
      <c r="C63" s="14"/>
      <c r="D63" s="14"/>
      <c r="E63" s="14"/>
      <c r="F63" s="181">
        <f t="shared" si="69"/>
        <v>0</v>
      </c>
      <c r="G63" s="28"/>
      <c r="H63" s="14"/>
      <c r="I63" s="14"/>
      <c r="J63" s="14"/>
      <c r="K63" s="97">
        <f t="shared" si="70"/>
        <v>0</v>
      </c>
      <c r="L63" s="13">
        <f t="shared" si="71"/>
        <v>0</v>
      </c>
      <c r="M63" s="14">
        <f t="shared" si="71"/>
        <v>0</v>
      </c>
      <c r="N63" s="14">
        <f t="shared" si="71"/>
        <v>0</v>
      </c>
      <c r="O63" s="14">
        <f t="shared" si="71"/>
        <v>0</v>
      </c>
      <c r="P63" s="29">
        <f t="shared" si="72"/>
        <v>0</v>
      </c>
      <c r="Q63" s="13"/>
      <c r="R63" s="14"/>
      <c r="S63" s="14"/>
      <c r="T63" s="14"/>
      <c r="U63" s="97">
        <f t="shared" si="73"/>
        <v>0</v>
      </c>
      <c r="V63" s="13"/>
      <c r="W63" s="14"/>
      <c r="X63" s="14"/>
      <c r="Y63" s="14"/>
      <c r="Z63" s="97">
        <f t="shared" si="74"/>
        <v>0</v>
      </c>
      <c r="AA63" s="199"/>
      <c r="AB63" s="152"/>
      <c r="AC63" s="152"/>
      <c r="AD63" s="152"/>
      <c r="AE63" s="97">
        <f t="shared" si="67"/>
        <v>0</v>
      </c>
      <c r="AF63" s="13">
        <f t="shared" si="75"/>
        <v>0</v>
      </c>
      <c r="AG63" s="14">
        <f t="shared" si="75"/>
        <v>0</v>
      </c>
      <c r="AH63" s="14">
        <f t="shared" si="75"/>
        <v>0</v>
      </c>
      <c r="AI63" s="14">
        <f t="shared" si="75"/>
        <v>0</v>
      </c>
      <c r="AJ63" s="30">
        <f t="shared" si="76"/>
        <v>0</v>
      </c>
      <c r="AK63" s="114"/>
      <c r="AL63" s="14">
        <f t="shared" si="82"/>
        <v>0</v>
      </c>
      <c r="AM63" s="14">
        <f t="shared" si="59"/>
        <v>0</v>
      </c>
      <c r="AN63" s="14">
        <f t="shared" si="60"/>
        <v>0</v>
      </c>
      <c r="AO63" s="14">
        <f t="shared" si="61"/>
        <v>0</v>
      </c>
      <c r="AP63" s="14">
        <f t="shared" si="62"/>
        <v>0</v>
      </c>
      <c r="AQ63" s="3">
        <f t="shared" si="77"/>
        <v>0</v>
      </c>
      <c r="AR63" s="2"/>
      <c r="AS63" s="2"/>
      <c r="AT63" s="2"/>
      <c r="AU63" s="2"/>
      <c r="AV63" s="2"/>
      <c r="AW63" s="2"/>
      <c r="AX63" s="2"/>
      <c r="AY63" s="2"/>
      <c r="AZ63" s="31" t="s">
        <v>78</v>
      </c>
      <c r="BA63" s="14">
        <f t="shared" si="78"/>
        <v>0</v>
      </c>
      <c r="BB63" s="14">
        <f t="shared" si="79"/>
        <v>0</v>
      </c>
      <c r="BC63" s="14">
        <f t="shared" si="79"/>
        <v>0</v>
      </c>
      <c r="BD63" s="14">
        <f t="shared" si="79"/>
        <v>0</v>
      </c>
      <c r="BE63" s="30">
        <f t="shared" si="79"/>
        <v>0</v>
      </c>
      <c r="BF63" s="87"/>
      <c r="BG63" s="225" t="s">
        <v>78</v>
      </c>
      <c r="BH63" s="123">
        <f t="shared" si="54"/>
        <v>0</v>
      </c>
      <c r="BI63" s="123">
        <f t="shared" si="55"/>
        <v>0</v>
      </c>
      <c r="BJ63" s="123">
        <f t="shared" si="56"/>
        <v>0</v>
      </c>
      <c r="BK63" s="123">
        <f t="shared" si="57"/>
        <v>0</v>
      </c>
      <c r="BL63" s="148">
        <f t="shared" si="58"/>
        <v>0</v>
      </c>
      <c r="BM63" s="86">
        <f t="shared" si="80"/>
        <v>0</v>
      </c>
      <c r="BN63" s="86">
        <f t="shared" si="81"/>
        <v>0</v>
      </c>
    </row>
    <row r="64" spans="1:66" ht="15">
      <c r="A64" s="124" t="s">
        <v>174</v>
      </c>
      <c r="B64" s="90">
        <v>21</v>
      </c>
      <c r="C64" s="89">
        <v>9</v>
      </c>
      <c r="D64" s="89"/>
      <c r="E64" s="89"/>
      <c r="F64" s="97">
        <f t="shared" si="69"/>
        <v>30</v>
      </c>
      <c r="G64" s="13">
        <v>141</v>
      </c>
      <c r="H64" s="89">
        <v>99</v>
      </c>
      <c r="I64" s="89">
        <v>6</v>
      </c>
      <c r="J64" s="89"/>
      <c r="K64" s="97">
        <f t="shared" si="70"/>
        <v>246</v>
      </c>
      <c r="L64" s="90"/>
      <c r="M64" s="89"/>
      <c r="N64" s="89"/>
      <c r="O64" s="89"/>
      <c r="P64" s="29">
        <f t="shared" si="72"/>
        <v>0</v>
      </c>
      <c r="Q64" s="90">
        <v>1020</v>
      </c>
      <c r="R64" s="89">
        <v>274</v>
      </c>
      <c r="S64" s="89">
        <v>6</v>
      </c>
      <c r="T64" s="89"/>
      <c r="U64" s="97">
        <f t="shared" si="73"/>
        <v>1300</v>
      </c>
      <c r="V64" s="90">
        <v>30</v>
      </c>
      <c r="W64" s="89">
        <v>5</v>
      </c>
      <c r="X64" s="89"/>
      <c r="Y64" s="89"/>
      <c r="Z64" s="97">
        <f t="shared" si="74"/>
        <v>35</v>
      </c>
      <c r="AA64" s="194">
        <v>1236</v>
      </c>
      <c r="AB64" s="176">
        <v>335</v>
      </c>
      <c r="AC64" s="176">
        <v>95</v>
      </c>
      <c r="AD64" s="158"/>
      <c r="AE64" s="97">
        <f t="shared" si="67"/>
        <v>1666</v>
      </c>
      <c r="AF64" s="13">
        <f t="shared" si="75"/>
        <v>1206</v>
      </c>
      <c r="AG64" s="14">
        <f t="shared" si="75"/>
        <v>330</v>
      </c>
      <c r="AH64" s="14">
        <f t="shared" si="75"/>
        <v>95</v>
      </c>
      <c r="AI64" s="14">
        <f t="shared" si="75"/>
        <v>0</v>
      </c>
      <c r="AJ64" s="30">
        <f t="shared" si="76"/>
        <v>1631</v>
      </c>
      <c r="AK64" s="114"/>
      <c r="AL64" s="14">
        <f t="shared" si="82"/>
        <v>2397</v>
      </c>
      <c r="AM64" s="14">
        <f t="shared" si="59"/>
        <v>708</v>
      </c>
      <c r="AN64" s="14">
        <f t="shared" si="60"/>
        <v>107</v>
      </c>
      <c r="AO64" s="14">
        <f t="shared" si="61"/>
        <v>0</v>
      </c>
      <c r="AP64" s="14">
        <f t="shared" si="62"/>
        <v>3212</v>
      </c>
      <c r="AQ64" s="3"/>
      <c r="AR64" s="2"/>
      <c r="AS64" s="2"/>
      <c r="AT64" s="2"/>
      <c r="AU64" s="2"/>
      <c r="AV64" s="2"/>
      <c r="AW64" s="2"/>
      <c r="AX64" s="2"/>
      <c r="AY64" s="2"/>
      <c r="AZ64" s="91" t="str">
        <f>A64</f>
        <v>   Women's Studies</v>
      </c>
      <c r="BA64" s="89">
        <f t="shared" si="78"/>
        <v>2397</v>
      </c>
      <c r="BB64" s="89">
        <f t="shared" si="79"/>
        <v>708</v>
      </c>
      <c r="BC64" s="89">
        <f t="shared" si="79"/>
        <v>107</v>
      </c>
      <c r="BD64" s="89">
        <f t="shared" si="79"/>
        <v>0</v>
      </c>
      <c r="BE64" s="30">
        <f t="shared" si="79"/>
        <v>3212</v>
      </c>
      <c r="BF64" s="87"/>
      <c r="BG64" s="226" t="s">
        <v>173</v>
      </c>
      <c r="BH64" s="14">
        <f t="shared" si="54"/>
        <v>2256</v>
      </c>
      <c r="BI64" s="14">
        <f t="shared" si="55"/>
        <v>609</v>
      </c>
      <c r="BJ64" s="14">
        <f t="shared" si="56"/>
        <v>101</v>
      </c>
      <c r="BK64" s="14">
        <f t="shared" si="57"/>
        <v>0</v>
      </c>
      <c r="BL64" s="30">
        <f t="shared" si="58"/>
        <v>2966</v>
      </c>
      <c r="BM64" s="86" t="s">
        <v>187</v>
      </c>
      <c r="BN64" s="86"/>
    </row>
    <row r="65" spans="1:66" ht="16.5" thickBot="1">
      <c r="A65" s="121" t="s">
        <v>34</v>
      </c>
      <c r="B65" s="16">
        <f>SUM(B27:B64)</f>
        <v>610</v>
      </c>
      <c r="C65" s="16">
        <f>SUM(C27:C64)</f>
        <v>484</v>
      </c>
      <c r="D65" s="16">
        <f>SUM(D27:D64)</f>
        <v>76</v>
      </c>
      <c r="E65" s="16">
        <f>SUM(E27:E64)</f>
        <v>39</v>
      </c>
      <c r="F65" s="102">
        <f t="shared" si="69"/>
        <v>1209</v>
      </c>
      <c r="G65" s="16">
        <f>SUM(G27:G64)</f>
        <v>8735</v>
      </c>
      <c r="H65" s="17">
        <f>SUM(H27:H64)</f>
        <v>6822</v>
      </c>
      <c r="I65" s="17">
        <f>SUM(I27:I64)</f>
        <v>1461</v>
      </c>
      <c r="J65" s="17">
        <f>SUM(J27:J64)</f>
        <v>775</v>
      </c>
      <c r="K65" s="102">
        <f t="shared" si="70"/>
        <v>17793</v>
      </c>
      <c r="L65" s="16">
        <f>SUM(L27:L64)</f>
        <v>8005</v>
      </c>
      <c r="M65" s="17">
        <f>SUM(M27:M64)</f>
        <v>6248</v>
      </c>
      <c r="N65" s="17">
        <f>SUM(N27:N64)</f>
        <v>1379</v>
      </c>
      <c r="O65" s="17">
        <f>SUM(O27:O64)</f>
        <v>736</v>
      </c>
      <c r="P65" s="102">
        <f t="shared" si="72"/>
        <v>16368</v>
      </c>
      <c r="Q65" s="17">
        <f>SUM(Q27:Q64)</f>
        <v>98803</v>
      </c>
      <c r="R65" s="17">
        <f>SUM(R27:R64)</f>
        <v>45285</v>
      </c>
      <c r="S65" s="17">
        <f>SUM(S27:S64)</f>
        <v>5334</v>
      </c>
      <c r="T65" s="17">
        <f>SUM(T27:T64)</f>
        <v>2247</v>
      </c>
      <c r="U65" s="102">
        <f t="shared" si="73"/>
        <v>151669</v>
      </c>
      <c r="V65" s="17">
        <f>SUM(V27:V64)</f>
        <v>657</v>
      </c>
      <c r="W65" s="17">
        <f>SUM(W27:W64)</f>
        <v>387</v>
      </c>
      <c r="X65" s="17">
        <f>SUM(X27:X64)</f>
        <v>48</v>
      </c>
      <c r="Y65" s="17">
        <f>SUM(Y27:Y64)</f>
        <v>17</v>
      </c>
      <c r="Z65" s="184">
        <f t="shared" si="74"/>
        <v>1109</v>
      </c>
      <c r="AA65" s="153">
        <f>SUM(AA27:AA64)</f>
        <v>85731</v>
      </c>
      <c r="AB65" s="154">
        <f>SUM(AB27:AB64)</f>
        <v>48710</v>
      </c>
      <c r="AC65" s="154">
        <f>SUM(AC27:AC64)</f>
        <v>5714</v>
      </c>
      <c r="AD65" s="154">
        <f>SUM(AD27:AD64)</f>
        <v>2310</v>
      </c>
      <c r="AE65" s="102">
        <f t="shared" si="67"/>
        <v>142465</v>
      </c>
      <c r="AF65" s="17">
        <f>SUM(AF27:AF64)</f>
        <v>84126</v>
      </c>
      <c r="AG65" s="17">
        <f>SUM(AG27:AG64)</f>
        <v>48167</v>
      </c>
      <c r="AH65" s="17">
        <f>SUM(AH27:AH64)</f>
        <v>5527</v>
      </c>
      <c r="AI65" s="17">
        <f>SUM(AI27:AI64)</f>
        <v>2293</v>
      </c>
      <c r="AJ65" s="107">
        <f t="shared" si="76"/>
        <v>140113</v>
      </c>
      <c r="AK65" s="115"/>
      <c r="AL65" s="14">
        <f t="shared" si="82"/>
        <v>193269</v>
      </c>
      <c r="AM65" s="14">
        <f>(H65+R65+AB65)</f>
        <v>100817</v>
      </c>
      <c r="AN65" s="14">
        <f t="shared" si="60"/>
        <v>12509</v>
      </c>
      <c r="AO65" s="14">
        <f t="shared" si="61"/>
        <v>5332</v>
      </c>
      <c r="AP65" s="14">
        <f>(K65+U65+AE65)</f>
        <v>311927</v>
      </c>
      <c r="AQ65" s="3">
        <f>SUM(AL65:AO65)</f>
        <v>311927</v>
      </c>
      <c r="AR65" s="2"/>
      <c r="AS65" s="2"/>
      <c r="AT65" s="2"/>
      <c r="AU65" s="2"/>
      <c r="AV65" s="2"/>
      <c r="AW65" s="2"/>
      <c r="AX65" s="2"/>
      <c r="AY65" s="2"/>
      <c r="AZ65" s="68" t="s">
        <v>34</v>
      </c>
      <c r="BA65" s="17">
        <f>SUM(BA27:BA64)</f>
        <v>193269</v>
      </c>
      <c r="BB65" s="17">
        <f>SUM(BB27:BB64)</f>
        <v>100817</v>
      </c>
      <c r="BC65" s="17">
        <f>SUM(BC27:BC64)</f>
        <v>12509</v>
      </c>
      <c r="BD65" s="17">
        <f>SUM(BD27:BD64)</f>
        <v>5332</v>
      </c>
      <c r="BE65" s="48">
        <f>AP65</f>
        <v>311927</v>
      </c>
      <c r="BF65" s="187"/>
      <c r="BG65" s="221" t="s">
        <v>34</v>
      </c>
      <c r="BH65" s="17">
        <f>SUM(BH27:BH64)</f>
        <v>165851</v>
      </c>
      <c r="BI65" s="17">
        <f>SUM(BI27:BI64)</f>
        <v>84073</v>
      </c>
      <c r="BJ65" s="17">
        <f>SUM(BJ27:BJ64)</f>
        <v>10215</v>
      </c>
      <c r="BK65" s="17">
        <f>SUM(BK27:BK64)</f>
        <v>4206</v>
      </c>
      <c r="BL65" s="48">
        <f>(BE65-K65)</f>
        <v>294134</v>
      </c>
      <c r="BM65" s="86">
        <f aca="true" t="shared" si="83" ref="BM65:BM108">SUM(BH65:BI65,BJ65:BK65)</f>
        <v>264345</v>
      </c>
      <c r="BN65" s="86">
        <f aca="true" t="shared" si="84" ref="BN65:BN96">BM65-BL65</f>
        <v>-29789</v>
      </c>
    </row>
    <row r="66" spans="1:66" ht="15">
      <c r="A66" s="62" t="s">
        <v>79</v>
      </c>
      <c r="B66" s="93"/>
      <c r="C66" s="73"/>
      <c r="D66" s="73"/>
      <c r="E66" s="73"/>
      <c r="F66" s="129">
        <f t="shared" si="69"/>
        <v>0</v>
      </c>
      <c r="G66" s="96"/>
      <c r="H66" s="73"/>
      <c r="I66" s="73"/>
      <c r="J66" s="73"/>
      <c r="K66" s="129">
        <f t="shared" si="70"/>
        <v>0</v>
      </c>
      <c r="L66" s="96"/>
      <c r="M66" s="73"/>
      <c r="N66" s="73"/>
      <c r="O66" s="73"/>
      <c r="P66" s="95">
        <f t="shared" si="72"/>
        <v>0</v>
      </c>
      <c r="Q66" s="96"/>
      <c r="R66" s="73"/>
      <c r="S66" s="73"/>
      <c r="T66" s="73"/>
      <c r="U66" s="129">
        <f t="shared" si="73"/>
        <v>0</v>
      </c>
      <c r="V66" s="96"/>
      <c r="W66" s="73"/>
      <c r="X66" s="73"/>
      <c r="Y66" s="73"/>
      <c r="Z66" s="126">
        <f t="shared" si="74"/>
        <v>0</v>
      </c>
      <c r="AA66" s="197"/>
      <c r="AB66" s="156"/>
      <c r="AC66" s="156"/>
      <c r="AD66" s="156"/>
      <c r="AE66" s="129">
        <f t="shared" si="67"/>
        <v>0</v>
      </c>
      <c r="AF66" s="96"/>
      <c r="AG66" s="73"/>
      <c r="AH66" s="73"/>
      <c r="AI66" s="73"/>
      <c r="AJ66" s="74">
        <f t="shared" si="76"/>
        <v>0</v>
      </c>
      <c r="AK66" s="114"/>
      <c r="AL66" s="14">
        <f t="shared" si="68"/>
        <v>0</v>
      </c>
      <c r="AM66" s="14">
        <f t="shared" si="59"/>
        <v>0</v>
      </c>
      <c r="AN66" s="14">
        <f t="shared" si="60"/>
        <v>0</v>
      </c>
      <c r="AO66" s="14">
        <f t="shared" si="61"/>
        <v>0</v>
      </c>
      <c r="AP66" s="14">
        <f t="shared" si="62"/>
        <v>0</v>
      </c>
      <c r="AQ66" s="3">
        <f aca="true" t="shared" si="85" ref="AQ66:AQ96">SUM(AL66:AO66)</f>
        <v>0</v>
      </c>
      <c r="AR66" s="2"/>
      <c r="AS66" s="2"/>
      <c r="AT66" s="2"/>
      <c r="AU66" s="2"/>
      <c r="AV66" s="2"/>
      <c r="AW66" s="2"/>
      <c r="AX66" s="2"/>
      <c r="AY66" s="2"/>
      <c r="AZ66" s="69" t="s">
        <v>79</v>
      </c>
      <c r="BA66" s="70">
        <f aca="true" t="shared" si="86" ref="BA66:BA97">AL66</f>
        <v>0</v>
      </c>
      <c r="BB66" s="70"/>
      <c r="BC66" s="70"/>
      <c r="BD66" s="70"/>
      <c r="BE66" s="71"/>
      <c r="BF66" s="87"/>
      <c r="BG66" s="222" t="s">
        <v>79</v>
      </c>
      <c r="BH66" s="70"/>
      <c r="BI66" s="70"/>
      <c r="BJ66" s="70"/>
      <c r="BK66" s="70"/>
      <c r="BL66" s="71"/>
      <c r="BM66" s="86">
        <f t="shared" si="83"/>
        <v>0</v>
      </c>
      <c r="BN66" s="86">
        <f t="shared" si="84"/>
        <v>0</v>
      </c>
    </row>
    <row r="67" spans="1:66" ht="15">
      <c r="A67" s="27" t="s">
        <v>80</v>
      </c>
      <c r="B67" s="28"/>
      <c r="C67" s="14"/>
      <c r="D67" s="14"/>
      <c r="E67" s="14"/>
      <c r="F67" s="181">
        <f t="shared" si="69"/>
        <v>0</v>
      </c>
      <c r="G67" s="28"/>
      <c r="H67" s="14"/>
      <c r="I67" s="14">
        <v>18</v>
      </c>
      <c r="J67" s="14"/>
      <c r="K67" s="97">
        <f t="shared" si="70"/>
        <v>18</v>
      </c>
      <c r="L67" s="13">
        <f aca="true" t="shared" si="87" ref="L67:N71">(G67-B67)</f>
        <v>0</v>
      </c>
      <c r="M67" s="14">
        <f t="shared" si="87"/>
        <v>0</v>
      </c>
      <c r="N67" s="14">
        <f t="shared" si="87"/>
        <v>18</v>
      </c>
      <c r="O67" s="14"/>
      <c r="P67" s="29">
        <f t="shared" si="72"/>
        <v>18</v>
      </c>
      <c r="Q67" s="13">
        <v>19</v>
      </c>
      <c r="R67" s="14">
        <v>5</v>
      </c>
      <c r="S67" s="14">
        <v>100</v>
      </c>
      <c r="T67" s="14"/>
      <c r="U67" s="97">
        <f t="shared" si="73"/>
        <v>124</v>
      </c>
      <c r="V67" s="13"/>
      <c r="W67" s="14"/>
      <c r="X67" s="14"/>
      <c r="Y67" s="14"/>
      <c r="Z67" s="97">
        <f t="shared" si="74"/>
        <v>0</v>
      </c>
      <c r="AA67" s="199">
        <v>2</v>
      </c>
      <c r="AB67" s="152">
        <v>13</v>
      </c>
      <c r="AC67" s="152">
        <v>104</v>
      </c>
      <c r="AD67" s="152"/>
      <c r="AE67" s="97">
        <f t="shared" si="67"/>
        <v>119</v>
      </c>
      <c r="AF67" s="13">
        <f aca="true" t="shared" si="88" ref="AF67:AH71">(AA67-V67)</f>
        <v>2</v>
      </c>
      <c r="AG67" s="14">
        <f t="shared" si="88"/>
        <v>13</v>
      </c>
      <c r="AH67" s="14">
        <f t="shared" si="88"/>
        <v>104</v>
      </c>
      <c r="AI67" s="14"/>
      <c r="AJ67" s="30">
        <f t="shared" si="76"/>
        <v>119</v>
      </c>
      <c r="AK67" s="114"/>
      <c r="AL67" s="14">
        <f t="shared" si="68"/>
        <v>21</v>
      </c>
      <c r="AM67" s="14">
        <f t="shared" si="59"/>
        <v>18</v>
      </c>
      <c r="AN67" s="14">
        <f t="shared" si="60"/>
        <v>222</v>
      </c>
      <c r="AO67" s="14">
        <f t="shared" si="61"/>
        <v>0</v>
      </c>
      <c r="AP67" s="14">
        <f t="shared" si="62"/>
        <v>261</v>
      </c>
      <c r="AQ67" s="3">
        <f t="shared" si="85"/>
        <v>261</v>
      </c>
      <c r="AR67" s="2"/>
      <c r="AS67" s="2"/>
      <c r="AT67" s="2"/>
      <c r="AU67" s="2"/>
      <c r="AV67" s="2"/>
      <c r="AW67" s="2"/>
      <c r="AX67" s="2"/>
      <c r="AY67" s="2"/>
      <c r="AZ67" s="31" t="s">
        <v>80</v>
      </c>
      <c r="BA67" s="14">
        <f t="shared" si="86"/>
        <v>21</v>
      </c>
      <c r="BB67" s="14">
        <f aca="true" t="shared" si="89" ref="BB67:BE72">AM67</f>
        <v>18</v>
      </c>
      <c r="BC67" s="14">
        <f t="shared" si="89"/>
        <v>222</v>
      </c>
      <c r="BD67" s="14">
        <f t="shared" si="89"/>
        <v>0</v>
      </c>
      <c r="BE67" s="30">
        <f t="shared" si="89"/>
        <v>261</v>
      </c>
      <c r="BF67" s="87"/>
      <c r="BG67" s="41" t="s">
        <v>80</v>
      </c>
      <c r="BH67" s="14">
        <f aca="true" t="shared" si="90" ref="BH67:BL72">(BA67-G67)</f>
        <v>21</v>
      </c>
      <c r="BI67" s="14">
        <f t="shared" si="90"/>
        <v>18</v>
      </c>
      <c r="BJ67" s="14">
        <f t="shared" si="90"/>
        <v>204</v>
      </c>
      <c r="BK67" s="14">
        <f t="shared" si="90"/>
        <v>0</v>
      </c>
      <c r="BL67" s="30">
        <f t="shared" si="90"/>
        <v>243</v>
      </c>
      <c r="BM67" s="86">
        <f t="shared" si="83"/>
        <v>243</v>
      </c>
      <c r="BN67" s="86">
        <f t="shared" si="84"/>
        <v>0</v>
      </c>
    </row>
    <row r="68" spans="1:66" ht="15">
      <c r="A68" s="27" t="s">
        <v>81</v>
      </c>
      <c r="B68" s="28">
        <v>15</v>
      </c>
      <c r="C68" s="14"/>
      <c r="D68" s="14"/>
      <c r="E68" s="14"/>
      <c r="F68" s="181">
        <f t="shared" si="69"/>
        <v>15</v>
      </c>
      <c r="G68" s="28">
        <v>750</v>
      </c>
      <c r="H68" s="14">
        <v>222</v>
      </c>
      <c r="I68" s="14"/>
      <c r="J68" s="14"/>
      <c r="K68" s="97">
        <f t="shared" si="70"/>
        <v>972</v>
      </c>
      <c r="L68" s="13">
        <f t="shared" si="87"/>
        <v>735</v>
      </c>
      <c r="M68" s="14">
        <f t="shared" si="87"/>
        <v>222</v>
      </c>
      <c r="N68" s="14">
        <f t="shared" si="87"/>
        <v>0</v>
      </c>
      <c r="O68" s="14"/>
      <c r="P68" s="29">
        <f t="shared" si="72"/>
        <v>957</v>
      </c>
      <c r="Q68" s="13">
        <v>3447</v>
      </c>
      <c r="R68" s="14">
        <v>1994</v>
      </c>
      <c r="S68" s="14">
        <v>465</v>
      </c>
      <c r="T68" s="14"/>
      <c r="U68" s="97">
        <f t="shared" si="73"/>
        <v>5906</v>
      </c>
      <c r="V68" s="13">
        <v>9</v>
      </c>
      <c r="W68" s="14"/>
      <c r="X68" s="14"/>
      <c r="Y68" s="14"/>
      <c r="Z68" s="97">
        <f t="shared" si="74"/>
        <v>9</v>
      </c>
      <c r="AA68" s="199">
        <v>3651</v>
      </c>
      <c r="AB68" s="152">
        <v>1984</v>
      </c>
      <c r="AC68" s="152">
        <v>351</v>
      </c>
      <c r="AD68" s="152"/>
      <c r="AE68" s="97">
        <f t="shared" si="67"/>
        <v>5986</v>
      </c>
      <c r="AF68" s="13">
        <f t="shared" si="88"/>
        <v>3642</v>
      </c>
      <c r="AG68" s="14">
        <f t="shared" si="88"/>
        <v>1984</v>
      </c>
      <c r="AH68" s="14">
        <f t="shared" si="88"/>
        <v>351</v>
      </c>
      <c r="AI68" s="14"/>
      <c r="AJ68" s="30">
        <f t="shared" si="76"/>
        <v>5977</v>
      </c>
      <c r="AK68" s="114"/>
      <c r="AL68" s="14">
        <f t="shared" si="68"/>
        <v>7848</v>
      </c>
      <c r="AM68" s="14">
        <f t="shared" si="59"/>
        <v>4200</v>
      </c>
      <c r="AN68" s="14">
        <f t="shared" si="60"/>
        <v>816</v>
      </c>
      <c r="AO68" s="14">
        <f t="shared" si="61"/>
        <v>0</v>
      </c>
      <c r="AP68" s="14">
        <f t="shared" si="62"/>
        <v>12864</v>
      </c>
      <c r="AQ68" s="3">
        <f t="shared" si="85"/>
        <v>12864</v>
      </c>
      <c r="AR68" s="2"/>
      <c r="AS68" s="2"/>
      <c r="AT68" s="2"/>
      <c r="AU68" s="2"/>
      <c r="AV68" s="2"/>
      <c r="AW68" s="2"/>
      <c r="AX68" s="2"/>
      <c r="AY68" s="2"/>
      <c r="AZ68" s="31" t="s">
        <v>81</v>
      </c>
      <c r="BA68" s="14">
        <f t="shared" si="86"/>
        <v>7848</v>
      </c>
      <c r="BB68" s="14">
        <f t="shared" si="89"/>
        <v>4200</v>
      </c>
      <c r="BC68" s="14">
        <f t="shared" si="89"/>
        <v>816</v>
      </c>
      <c r="BD68" s="14">
        <f t="shared" si="89"/>
        <v>0</v>
      </c>
      <c r="BE68" s="30">
        <f t="shared" si="89"/>
        <v>12864</v>
      </c>
      <c r="BF68" s="87"/>
      <c r="BG68" s="41" t="s">
        <v>81</v>
      </c>
      <c r="BH68" s="14">
        <f t="shared" si="90"/>
        <v>7098</v>
      </c>
      <c r="BI68" s="14">
        <f t="shared" si="90"/>
        <v>3978</v>
      </c>
      <c r="BJ68" s="14">
        <f t="shared" si="90"/>
        <v>816</v>
      </c>
      <c r="BK68" s="14">
        <f t="shared" si="90"/>
        <v>0</v>
      </c>
      <c r="BL68" s="30">
        <f t="shared" si="90"/>
        <v>11892</v>
      </c>
      <c r="BM68" s="86">
        <f t="shared" si="83"/>
        <v>11892</v>
      </c>
      <c r="BN68" s="86">
        <f t="shared" si="84"/>
        <v>0</v>
      </c>
    </row>
    <row r="69" spans="1:66" ht="15">
      <c r="A69" s="27" t="s">
        <v>82</v>
      </c>
      <c r="B69" s="28"/>
      <c r="C69" s="14"/>
      <c r="D69" s="14"/>
      <c r="E69" s="14"/>
      <c r="F69" s="181">
        <f t="shared" si="69"/>
        <v>0</v>
      </c>
      <c r="G69" s="28"/>
      <c r="H69" s="14">
        <v>465</v>
      </c>
      <c r="I69" s="14">
        <v>30</v>
      </c>
      <c r="J69" s="14"/>
      <c r="K69" s="97">
        <f t="shared" si="70"/>
        <v>495</v>
      </c>
      <c r="L69" s="13">
        <f t="shared" si="87"/>
        <v>0</v>
      </c>
      <c r="M69" s="14">
        <f t="shared" si="87"/>
        <v>465</v>
      </c>
      <c r="N69" s="14">
        <f t="shared" si="87"/>
        <v>30</v>
      </c>
      <c r="O69" s="14"/>
      <c r="P69" s="29">
        <f t="shared" si="72"/>
        <v>495</v>
      </c>
      <c r="Q69" s="13"/>
      <c r="R69" s="14">
        <v>2436</v>
      </c>
      <c r="S69" s="14">
        <v>129</v>
      </c>
      <c r="T69" s="14"/>
      <c r="U69" s="97">
        <f t="shared" si="73"/>
        <v>2565</v>
      </c>
      <c r="V69" s="13"/>
      <c r="W69" s="14"/>
      <c r="X69" s="14"/>
      <c r="Y69" s="14"/>
      <c r="Z69" s="97">
        <f t="shared" si="74"/>
        <v>0</v>
      </c>
      <c r="AA69" s="194"/>
      <c r="AB69" s="177">
        <v>2783</v>
      </c>
      <c r="AC69" s="176">
        <v>153</v>
      </c>
      <c r="AD69" s="152"/>
      <c r="AE69" s="97">
        <f t="shared" si="67"/>
        <v>2936</v>
      </c>
      <c r="AF69" s="13">
        <f t="shared" si="88"/>
        <v>0</v>
      </c>
      <c r="AG69" s="14">
        <f t="shared" si="88"/>
        <v>2783</v>
      </c>
      <c r="AH69" s="14">
        <f t="shared" si="88"/>
        <v>153</v>
      </c>
      <c r="AI69" s="14"/>
      <c r="AJ69" s="30">
        <f t="shared" si="76"/>
        <v>2936</v>
      </c>
      <c r="AK69" s="114"/>
      <c r="AL69" s="14">
        <f t="shared" si="68"/>
        <v>0</v>
      </c>
      <c r="AM69" s="14">
        <f t="shared" si="59"/>
        <v>5684</v>
      </c>
      <c r="AN69" s="14">
        <f t="shared" si="60"/>
        <v>312</v>
      </c>
      <c r="AO69" s="14">
        <f t="shared" si="61"/>
        <v>0</v>
      </c>
      <c r="AP69" s="14">
        <f t="shared" si="62"/>
        <v>5996</v>
      </c>
      <c r="AQ69" s="3">
        <f t="shared" si="85"/>
        <v>5996</v>
      </c>
      <c r="AR69" s="2"/>
      <c r="AS69" s="2"/>
      <c r="AT69" s="2"/>
      <c r="AU69" s="2"/>
      <c r="AV69" s="2"/>
      <c r="AW69" s="2"/>
      <c r="AX69" s="2"/>
      <c r="AY69" s="2"/>
      <c r="AZ69" s="31" t="s">
        <v>82</v>
      </c>
      <c r="BA69" s="14">
        <f t="shared" si="86"/>
        <v>0</v>
      </c>
      <c r="BB69" s="14">
        <f t="shared" si="89"/>
        <v>5684</v>
      </c>
      <c r="BC69" s="14">
        <f t="shared" si="89"/>
        <v>312</v>
      </c>
      <c r="BD69" s="14">
        <f t="shared" si="89"/>
        <v>0</v>
      </c>
      <c r="BE69" s="30">
        <f t="shared" si="89"/>
        <v>5996</v>
      </c>
      <c r="BF69" s="87"/>
      <c r="BG69" s="41" t="s">
        <v>82</v>
      </c>
      <c r="BH69" s="14">
        <f t="shared" si="90"/>
        <v>0</v>
      </c>
      <c r="BI69" s="14">
        <f t="shared" si="90"/>
        <v>5219</v>
      </c>
      <c r="BJ69" s="14">
        <f t="shared" si="90"/>
        <v>282</v>
      </c>
      <c r="BK69" s="14">
        <f t="shared" si="90"/>
        <v>0</v>
      </c>
      <c r="BL69" s="30">
        <f t="shared" si="90"/>
        <v>5501</v>
      </c>
      <c r="BM69" s="86">
        <f t="shared" si="83"/>
        <v>5501</v>
      </c>
      <c r="BN69" s="86">
        <f t="shared" si="84"/>
        <v>0</v>
      </c>
    </row>
    <row r="70" spans="1:66" ht="15">
      <c r="A70" s="27" t="s">
        <v>83</v>
      </c>
      <c r="B70" s="28"/>
      <c r="C70" s="14">
        <v>4</v>
      </c>
      <c r="D70" s="14">
        <v>15</v>
      </c>
      <c r="E70" s="14"/>
      <c r="F70" s="181">
        <f t="shared" si="69"/>
        <v>19</v>
      </c>
      <c r="G70" s="28"/>
      <c r="H70" s="14">
        <v>1213</v>
      </c>
      <c r="I70" s="14">
        <v>132</v>
      </c>
      <c r="J70" s="14"/>
      <c r="K70" s="97">
        <f t="shared" si="70"/>
        <v>1345</v>
      </c>
      <c r="L70" s="13">
        <f t="shared" si="87"/>
        <v>0</v>
      </c>
      <c r="M70" s="14">
        <f t="shared" si="87"/>
        <v>1209</v>
      </c>
      <c r="N70" s="14">
        <f t="shared" si="87"/>
        <v>117</v>
      </c>
      <c r="O70" s="14"/>
      <c r="P70" s="29">
        <f t="shared" si="72"/>
        <v>1326</v>
      </c>
      <c r="Q70" s="13"/>
      <c r="R70" s="14">
        <v>7919</v>
      </c>
      <c r="S70" s="14">
        <v>219</v>
      </c>
      <c r="T70" s="14"/>
      <c r="U70" s="97">
        <f t="shared" si="73"/>
        <v>8138</v>
      </c>
      <c r="V70" s="13"/>
      <c r="W70" s="14">
        <v>6</v>
      </c>
      <c r="X70" s="14">
        <v>3</v>
      </c>
      <c r="Y70" s="14"/>
      <c r="Z70" s="97">
        <f t="shared" si="74"/>
        <v>9</v>
      </c>
      <c r="AA70" s="194"/>
      <c r="AB70" s="177">
        <v>7848</v>
      </c>
      <c r="AC70" s="176">
        <v>379</v>
      </c>
      <c r="AD70" s="152"/>
      <c r="AE70" s="97">
        <f t="shared" si="67"/>
        <v>8227</v>
      </c>
      <c r="AF70" s="13">
        <f t="shared" si="88"/>
        <v>0</v>
      </c>
      <c r="AG70" s="14">
        <f t="shared" si="88"/>
        <v>7842</v>
      </c>
      <c r="AH70" s="14">
        <f t="shared" si="88"/>
        <v>376</v>
      </c>
      <c r="AI70" s="14"/>
      <c r="AJ70" s="30">
        <f t="shared" si="76"/>
        <v>8218</v>
      </c>
      <c r="AK70" s="114"/>
      <c r="AL70" s="14">
        <f t="shared" si="68"/>
        <v>0</v>
      </c>
      <c r="AM70" s="14">
        <f t="shared" si="59"/>
        <v>16980</v>
      </c>
      <c r="AN70" s="14">
        <f t="shared" si="60"/>
        <v>730</v>
      </c>
      <c r="AO70" s="14">
        <f t="shared" si="61"/>
        <v>0</v>
      </c>
      <c r="AP70" s="14">
        <f t="shared" si="62"/>
        <v>17710</v>
      </c>
      <c r="AQ70" s="3">
        <f t="shared" si="85"/>
        <v>17710</v>
      </c>
      <c r="AR70" s="2"/>
      <c r="AS70" s="2"/>
      <c r="AT70" s="2"/>
      <c r="AU70" s="2"/>
      <c r="AV70" s="2"/>
      <c r="AW70" s="2"/>
      <c r="AX70" s="2"/>
      <c r="AY70" s="2"/>
      <c r="AZ70" s="31" t="s">
        <v>83</v>
      </c>
      <c r="BA70" s="14">
        <f t="shared" si="86"/>
        <v>0</v>
      </c>
      <c r="BB70" s="14">
        <f t="shared" si="89"/>
        <v>16980</v>
      </c>
      <c r="BC70" s="14">
        <f t="shared" si="89"/>
        <v>730</v>
      </c>
      <c r="BD70" s="14">
        <f t="shared" si="89"/>
        <v>0</v>
      </c>
      <c r="BE70" s="30">
        <f t="shared" si="89"/>
        <v>17710</v>
      </c>
      <c r="BF70" s="87"/>
      <c r="BG70" s="41" t="s">
        <v>83</v>
      </c>
      <c r="BH70" s="14">
        <f t="shared" si="90"/>
        <v>0</v>
      </c>
      <c r="BI70" s="14">
        <f t="shared" si="90"/>
        <v>15767</v>
      </c>
      <c r="BJ70" s="14">
        <f t="shared" si="90"/>
        <v>598</v>
      </c>
      <c r="BK70" s="14">
        <f t="shared" si="90"/>
        <v>0</v>
      </c>
      <c r="BL70" s="30">
        <f t="shared" si="90"/>
        <v>16365</v>
      </c>
      <c r="BM70" s="86">
        <f t="shared" si="83"/>
        <v>16365</v>
      </c>
      <c r="BN70" s="86">
        <f t="shared" si="84"/>
        <v>0</v>
      </c>
    </row>
    <row r="71" spans="1:66" ht="15">
      <c r="A71" s="27" t="s">
        <v>84</v>
      </c>
      <c r="B71" s="28"/>
      <c r="C71" s="14"/>
      <c r="D71" s="14"/>
      <c r="E71" s="14"/>
      <c r="F71" s="97">
        <f t="shared" si="69"/>
        <v>0</v>
      </c>
      <c r="G71" s="13"/>
      <c r="H71" s="14">
        <v>399</v>
      </c>
      <c r="I71" s="14">
        <v>75</v>
      </c>
      <c r="J71" s="14"/>
      <c r="K71" s="97">
        <f t="shared" si="70"/>
        <v>474</v>
      </c>
      <c r="L71" s="13">
        <f t="shared" si="87"/>
        <v>0</v>
      </c>
      <c r="M71" s="14">
        <f t="shared" si="87"/>
        <v>399</v>
      </c>
      <c r="N71" s="14">
        <f t="shared" si="87"/>
        <v>75</v>
      </c>
      <c r="O71" s="14"/>
      <c r="P71" s="29">
        <f t="shared" si="72"/>
        <v>474</v>
      </c>
      <c r="Q71" s="13"/>
      <c r="R71" s="14">
        <v>4401</v>
      </c>
      <c r="S71" s="14">
        <v>18</v>
      </c>
      <c r="T71" s="14"/>
      <c r="U71" s="97">
        <f t="shared" si="73"/>
        <v>4419</v>
      </c>
      <c r="V71" s="13"/>
      <c r="W71" s="14">
        <v>6</v>
      </c>
      <c r="X71" s="14"/>
      <c r="Y71" s="14"/>
      <c r="Z71" s="97">
        <f t="shared" si="74"/>
        <v>6</v>
      </c>
      <c r="AA71" s="194">
        <v>90</v>
      </c>
      <c r="AB71" s="177">
        <v>4134</v>
      </c>
      <c r="AC71" s="176">
        <v>156</v>
      </c>
      <c r="AD71" s="152"/>
      <c r="AE71" s="97">
        <f t="shared" si="67"/>
        <v>4380</v>
      </c>
      <c r="AF71" s="13">
        <f t="shared" si="88"/>
        <v>90</v>
      </c>
      <c r="AG71" s="14">
        <f t="shared" si="88"/>
        <v>4128</v>
      </c>
      <c r="AH71" s="14">
        <f t="shared" si="88"/>
        <v>156</v>
      </c>
      <c r="AI71" s="14"/>
      <c r="AJ71" s="30">
        <f t="shared" si="76"/>
        <v>4374</v>
      </c>
      <c r="AK71" s="114"/>
      <c r="AL71" s="14">
        <f t="shared" si="68"/>
        <v>90</v>
      </c>
      <c r="AM71" s="14">
        <f t="shared" si="59"/>
        <v>8934</v>
      </c>
      <c r="AN71" s="14">
        <f t="shared" si="60"/>
        <v>249</v>
      </c>
      <c r="AO71" s="14">
        <f t="shared" si="61"/>
        <v>0</v>
      </c>
      <c r="AP71" s="14">
        <f t="shared" si="62"/>
        <v>9273</v>
      </c>
      <c r="AQ71" s="3">
        <f t="shared" si="85"/>
        <v>9273</v>
      </c>
      <c r="AR71" s="2"/>
      <c r="AS71" s="2"/>
      <c r="AT71" s="2"/>
      <c r="AU71" s="2"/>
      <c r="AV71" s="2"/>
      <c r="AW71" s="2"/>
      <c r="AX71" s="2"/>
      <c r="AY71" s="2"/>
      <c r="AZ71" s="31" t="s">
        <v>84</v>
      </c>
      <c r="BA71" s="14">
        <f t="shared" si="86"/>
        <v>90</v>
      </c>
      <c r="BB71" s="14">
        <f t="shared" si="89"/>
        <v>8934</v>
      </c>
      <c r="BC71" s="14">
        <f t="shared" si="89"/>
        <v>249</v>
      </c>
      <c r="BD71" s="14">
        <f t="shared" si="89"/>
        <v>0</v>
      </c>
      <c r="BE71" s="30">
        <f t="shared" si="89"/>
        <v>9273</v>
      </c>
      <c r="BF71" s="87"/>
      <c r="BG71" s="41" t="s">
        <v>84</v>
      </c>
      <c r="BH71" s="14">
        <f t="shared" si="90"/>
        <v>90</v>
      </c>
      <c r="BI71" s="14">
        <f t="shared" si="90"/>
        <v>8535</v>
      </c>
      <c r="BJ71" s="14">
        <f t="shared" si="90"/>
        <v>174</v>
      </c>
      <c r="BK71" s="14">
        <f t="shared" si="90"/>
        <v>0</v>
      </c>
      <c r="BL71" s="30">
        <f t="shared" si="90"/>
        <v>8799</v>
      </c>
      <c r="BM71" s="86">
        <f t="shared" si="83"/>
        <v>8799</v>
      </c>
      <c r="BN71" s="86">
        <f t="shared" si="84"/>
        <v>0</v>
      </c>
    </row>
    <row r="72" spans="1:66" ht="15.75" thickBot="1">
      <c r="A72" s="121" t="s">
        <v>34</v>
      </c>
      <c r="B72" s="16">
        <f>SUM(B67:B71)</f>
        <v>15</v>
      </c>
      <c r="C72" s="17">
        <f>SUM(C67:C71)</f>
        <v>4</v>
      </c>
      <c r="D72" s="17">
        <f>SUM(D67:D71)</f>
        <v>15</v>
      </c>
      <c r="E72" s="17"/>
      <c r="F72" s="102">
        <f t="shared" si="69"/>
        <v>34</v>
      </c>
      <c r="G72" s="16">
        <f>SUM(G67:G71)</f>
        <v>750</v>
      </c>
      <c r="H72" s="17">
        <f>SUM(H67:H71)</f>
        <v>2299</v>
      </c>
      <c r="I72" s="17">
        <f>SUM(I67:I71)</f>
        <v>255</v>
      </c>
      <c r="J72" s="17"/>
      <c r="K72" s="102">
        <f t="shared" si="70"/>
        <v>3304</v>
      </c>
      <c r="L72" s="16">
        <f>SUM(L67:L71)</f>
        <v>735</v>
      </c>
      <c r="M72" s="17">
        <f>SUM(M67:M71)</f>
        <v>2295</v>
      </c>
      <c r="N72" s="17">
        <f>SUM(N67:N71)</f>
        <v>240</v>
      </c>
      <c r="O72" s="17"/>
      <c r="P72" s="102">
        <f t="shared" si="72"/>
        <v>3270</v>
      </c>
      <c r="Q72" s="16">
        <f>SUM(Q67:Q71)</f>
        <v>3466</v>
      </c>
      <c r="R72" s="17">
        <f>SUM(R67:R71)</f>
        <v>16755</v>
      </c>
      <c r="S72" s="17">
        <f>SUM(S67:S71)</f>
        <v>931</v>
      </c>
      <c r="T72" s="17"/>
      <c r="U72" s="184">
        <f>SUM(Q72:T72)</f>
        <v>21152</v>
      </c>
      <c r="V72" s="17">
        <f>SUM(V67:V71)</f>
        <v>9</v>
      </c>
      <c r="W72" s="17">
        <f>SUM(W67:W71)</f>
        <v>12</v>
      </c>
      <c r="X72" s="17">
        <f>SUM(X67:X71)</f>
        <v>3</v>
      </c>
      <c r="Y72" s="17">
        <f>SUM(Y67:Y71)</f>
        <v>0</v>
      </c>
      <c r="Z72" s="184">
        <f>SUM(V72:Y72)</f>
        <v>24</v>
      </c>
      <c r="AA72" s="17">
        <f>SUM(AA67:AA71)</f>
        <v>3743</v>
      </c>
      <c r="AB72" s="17">
        <f>SUM(AB67:AB71)</f>
        <v>16762</v>
      </c>
      <c r="AC72" s="17">
        <f>SUM(AC67:AC71)</f>
        <v>1143</v>
      </c>
      <c r="AD72" s="17">
        <f>SUM(AD67:AD71)</f>
        <v>0</v>
      </c>
      <c r="AE72" s="184">
        <f>SUM(AA72:AD72)</f>
        <v>21648</v>
      </c>
      <c r="AF72" s="16">
        <f>SUM(AF67:AF71)</f>
        <v>3734</v>
      </c>
      <c r="AG72" s="17">
        <f>SUM(AG67:AG71)</f>
        <v>16750</v>
      </c>
      <c r="AH72" s="17">
        <f>SUM(AH67:AH71)</f>
        <v>1140</v>
      </c>
      <c r="AI72" s="17"/>
      <c r="AJ72" s="107">
        <f t="shared" si="76"/>
        <v>21624</v>
      </c>
      <c r="AK72" s="115"/>
      <c r="AL72" s="14">
        <f t="shared" si="68"/>
        <v>7959</v>
      </c>
      <c r="AM72" s="14">
        <f t="shared" si="59"/>
        <v>35816</v>
      </c>
      <c r="AN72" s="14">
        <f t="shared" si="60"/>
        <v>2329</v>
      </c>
      <c r="AO72" s="14">
        <f t="shared" si="61"/>
        <v>0</v>
      </c>
      <c r="AP72" s="14">
        <f t="shared" si="62"/>
        <v>46104</v>
      </c>
      <c r="AQ72" s="3">
        <f t="shared" si="85"/>
        <v>46104</v>
      </c>
      <c r="AR72" s="2"/>
      <c r="AS72" s="2"/>
      <c r="AT72" s="2"/>
      <c r="AU72" s="2"/>
      <c r="AV72" s="2"/>
      <c r="AW72" s="2"/>
      <c r="AX72" s="2"/>
      <c r="AY72" s="2"/>
      <c r="AZ72" s="72" t="s">
        <v>34</v>
      </c>
      <c r="BA72" s="17">
        <f t="shared" si="86"/>
        <v>7959</v>
      </c>
      <c r="BB72" s="17">
        <f t="shared" si="89"/>
        <v>35816</v>
      </c>
      <c r="BC72" s="17">
        <f t="shared" si="89"/>
        <v>2329</v>
      </c>
      <c r="BD72" s="17">
        <f t="shared" si="89"/>
        <v>0</v>
      </c>
      <c r="BE72" s="44">
        <f t="shared" si="89"/>
        <v>46104</v>
      </c>
      <c r="BF72" s="87"/>
      <c r="BG72" s="223" t="s">
        <v>34</v>
      </c>
      <c r="BH72" s="17">
        <f t="shared" si="90"/>
        <v>7209</v>
      </c>
      <c r="BI72" s="17">
        <f t="shared" si="90"/>
        <v>33517</v>
      </c>
      <c r="BJ72" s="17">
        <f t="shared" si="90"/>
        <v>2074</v>
      </c>
      <c r="BK72" s="17">
        <f t="shared" si="90"/>
        <v>0</v>
      </c>
      <c r="BL72" s="44">
        <f t="shared" si="90"/>
        <v>42800</v>
      </c>
      <c r="BM72" s="86">
        <f t="shared" si="83"/>
        <v>42800</v>
      </c>
      <c r="BN72" s="86">
        <f t="shared" si="84"/>
        <v>0</v>
      </c>
    </row>
    <row r="73" spans="1:66" ht="15">
      <c r="A73" s="62" t="s">
        <v>85</v>
      </c>
      <c r="B73" s="93"/>
      <c r="C73" s="73"/>
      <c r="D73" s="73"/>
      <c r="E73" s="73"/>
      <c r="F73" s="129">
        <f t="shared" si="69"/>
        <v>0</v>
      </c>
      <c r="G73" s="96"/>
      <c r="H73" s="73"/>
      <c r="I73" s="73"/>
      <c r="J73" s="73"/>
      <c r="K73" s="129">
        <f t="shared" si="70"/>
        <v>0</v>
      </c>
      <c r="L73" s="96"/>
      <c r="M73" s="73"/>
      <c r="N73" s="73"/>
      <c r="O73" s="73"/>
      <c r="P73" s="95">
        <f t="shared" si="72"/>
        <v>0</v>
      </c>
      <c r="Q73" s="96"/>
      <c r="R73" s="73"/>
      <c r="S73" s="73"/>
      <c r="T73" s="73"/>
      <c r="U73" s="126">
        <f t="shared" si="73"/>
        <v>0</v>
      </c>
      <c r="V73" s="96"/>
      <c r="W73" s="73"/>
      <c r="X73" s="73"/>
      <c r="Y73" s="73"/>
      <c r="Z73" s="126">
        <f t="shared" si="74"/>
        <v>0</v>
      </c>
      <c r="AA73" s="197"/>
      <c r="AB73" s="156"/>
      <c r="AC73" s="156"/>
      <c r="AD73" s="156"/>
      <c r="AE73" s="126">
        <f t="shared" si="67"/>
        <v>0</v>
      </c>
      <c r="AF73" s="96"/>
      <c r="AG73" s="73"/>
      <c r="AH73" s="73"/>
      <c r="AI73" s="73"/>
      <c r="AJ73" s="74">
        <f t="shared" si="76"/>
        <v>0</v>
      </c>
      <c r="AK73" s="114"/>
      <c r="AL73" s="14">
        <f aca="true" t="shared" si="91" ref="AL73:AL104">(G73+Q73+AA73)</f>
        <v>0</v>
      </c>
      <c r="AM73" s="14">
        <f aca="true" t="shared" si="92" ref="AM73:AM104">(H73+R73+AB73)</f>
        <v>0</v>
      </c>
      <c r="AN73" s="14">
        <f aca="true" t="shared" si="93" ref="AN73:AN104">(I73+S73+AC73)</f>
        <v>0</v>
      </c>
      <c r="AO73" s="14">
        <f aca="true" t="shared" si="94" ref="AO73:AO104">(J73+T73+AD73)</f>
        <v>0</v>
      </c>
      <c r="AP73" s="14">
        <f aca="true" t="shared" si="95" ref="AP73:AP104">(K73+U73+AE73)</f>
        <v>0</v>
      </c>
      <c r="AQ73" s="3">
        <f t="shared" si="85"/>
        <v>0</v>
      </c>
      <c r="AR73" s="2"/>
      <c r="AS73" s="2"/>
      <c r="AT73" s="2"/>
      <c r="AU73" s="2"/>
      <c r="AV73" s="2"/>
      <c r="AW73" s="2"/>
      <c r="AX73" s="2"/>
      <c r="AY73" s="2"/>
      <c r="AZ73" s="63" t="s">
        <v>85</v>
      </c>
      <c r="BA73" s="73">
        <f t="shared" si="86"/>
        <v>0</v>
      </c>
      <c r="BB73" s="73"/>
      <c r="BC73" s="73"/>
      <c r="BD73" s="73"/>
      <c r="BE73" s="74"/>
      <c r="BF73" s="87"/>
      <c r="BG73" s="220" t="s">
        <v>85</v>
      </c>
      <c r="BH73" s="73"/>
      <c r="BI73" s="73"/>
      <c r="BJ73" s="73"/>
      <c r="BK73" s="73"/>
      <c r="BL73" s="74"/>
      <c r="BM73" s="86">
        <f t="shared" si="83"/>
        <v>0</v>
      </c>
      <c r="BN73" s="86">
        <f t="shared" si="84"/>
        <v>0</v>
      </c>
    </row>
    <row r="74" spans="1:66" ht="15">
      <c r="A74" s="27" t="s">
        <v>159</v>
      </c>
      <c r="B74" s="28"/>
      <c r="C74" s="14">
        <v>3</v>
      </c>
      <c r="D74" s="14"/>
      <c r="E74" s="14"/>
      <c r="F74" s="97">
        <f t="shared" si="69"/>
        <v>3</v>
      </c>
      <c r="G74" s="13"/>
      <c r="H74" s="14">
        <v>36</v>
      </c>
      <c r="I74" s="14"/>
      <c r="J74" s="14"/>
      <c r="K74" s="97">
        <f t="shared" si="70"/>
        <v>36</v>
      </c>
      <c r="L74" s="13">
        <f aca="true" t="shared" si="96" ref="L74:L82">(G74-B74)</f>
        <v>0</v>
      </c>
      <c r="M74" s="14">
        <f aca="true" t="shared" si="97" ref="M74:M82">(H74-C74)</f>
        <v>33</v>
      </c>
      <c r="N74" s="14">
        <f aca="true" t="shared" si="98" ref="N74:N82">(I74-D74)</f>
        <v>0</v>
      </c>
      <c r="O74" s="14">
        <f aca="true" t="shared" si="99" ref="O74:O82">(J74-E74)</f>
        <v>0</v>
      </c>
      <c r="P74" s="29">
        <f t="shared" si="72"/>
        <v>33</v>
      </c>
      <c r="Q74" s="13">
        <v>11</v>
      </c>
      <c r="R74" s="14">
        <v>166</v>
      </c>
      <c r="S74" s="14"/>
      <c r="T74" s="14"/>
      <c r="U74" s="97">
        <f t="shared" si="73"/>
        <v>177</v>
      </c>
      <c r="V74" s="13">
        <v>1</v>
      </c>
      <c r="W74" s="14"/>
      <c r="X74" s="14"/>
      <c r="Y74" s="14"/>
      <c r="Z74" s="97">
        <f t="shared" si="74"/>
        <v>1</v>
      </c>
      <c r="AA74" s="199">
        <v>1</v>
      </c>
      <c r="AB74" s="152">
        <v>142</v>
      </c>
      <c r="AC74" s="152"/>
      <c r="AD74" s="152"/>
      <c r="AE74" s="97">
        <f t="shared" si="67"/>
        <v>143</v>
      </c>
      <c r="AF74" s="13">
        <f aca="true" t="shared" si="100" ref="AF74:AF82">(AA74-V74)</f>
        <v>0</v>
      </c>
      <c r="AG74" s="14">
        <f aca="true" t="shared" si="101" ref="AG74:AG82">(AB74-W74)</f>
        <v>142</v>
      </c>
      <c r="AH74" s="14">
        <f aca="true" t="shared" si="102" ref="AH74:AH82">(AC74-X74)</f>
        <v>0</v>
      </c>
      <c r="AI74" s="14">
        <f aca="true" t="shared" si="103" ref="AI74:AI82">(AD74-Y74)</f>
        <v>0</v>
      </c>
      <c r="AJ74" s="30">
        <f t="shared" si="76"/>
        <v>142</v>
      </c>
      <c r="AK74" s="114"/>
      <c r="AL74" s="14">
        <f t="shared" si="91"/>
        <v>12</v>
      </c>
      <c r="AM74" s="14">
        <f t="shared" si="92"/>
        <v>344</v>
      </c>
      <c r="AN74" s="14">
        <f t="shared" si="93"/>
        <v>0</v>
      </c>
      <c r="AO74" s="14">
        <f t="shared" si="94"/>
        <v>0</v>
      </c>
      <c r="AP74" s="14">
        <f t="shared" si="95"/>
        <v>356</v>
      </c>
      <c r="AQ74" s="3">
        <f t="shared" si="85"/>
        <v>356</v>
      </c>
      <c r="AR74" s="2"/>
      <c r="AS74" s="2"/>
      <c r="AT74" s="2"/>
      <c r="AU74" s="2"/>
      <c r="AV74" s="2"/>
      <c r="AW74" s="2"/>
      <c r="AX74" s="2"/>
      <c r="AY74" s="2"/>
      <c r="AZ74" s="31" t="s">
        <v>86</v>
      </c>
      <c r="BA74" s="14">
        <f t="shared" si="86"/>
        <v>12</v>
      </c>
      <c r="BB74" s="14">
        <f aca="true" t="shared" si="104" ref="BB74:BB83">AM74</f>
        <v>344</v>
      </c>
      <c r="BC74" s="14">
        <f aca="true" t="shared" si="105" ref="BC74:BC83">AN74</f>
        <v>0</v>
      </c>
      <c r="BD74" s="14">
        <f aca="true" t="shared" si="106" ref="BD74:BD83">AO74</f>
        <v>0</v>
      </c>
      <c r="BE74" s="30">
        <f aca="true" t="shared" si="107" ref="BE74:BE83">AP74</f>
        <v>356</v>
      </c>
      <c r="BF74" s="119"/>
      <c r="BG74" s="41" t="s">
        <v>86</v>
      </c>
      <c r="BH74" s="14">
        <f aca="true" t="shared" si="108" ref="BH74:BH83">(BA74-G74)</f>
        <v>12</v>
      </c>
      <c r="BI74" s="14">
        <f aca="true" t="shared" si="109" ref="BI74:BI83">(BB74-H74)</f>
        <v>308</v>
      </c>
      <c r="BJ74" s="14">
        <f aca="true" t="shared" si="110" ref="BJ74:BJ83">(BC74-I74)</f>
        <v>0</v>
      </c>
      <c r="BK74" s="14">
        <f aca="true" t="shared" si="111" ref="BK74:BK83">(BD74-J74)</f>
        <v>0</v>
      </c>
      <c r="BL74" s="30">
        <f aca="true" t="shared" si="112" ref="BL74:BL83">(BE74-K74)</f>
        <v>320</v>
      </c>
      <c r="BM74" s="86">
        <f t="shared" si="83"/>
        <v>320</v>
      </c>
      <c r="BN74" s="86">
        <f t="shared" si="84"/>
        <v>0</v>
      </c>
    </row>
    <row r="75" spans="1:66" ht="15">
      <c r="A75" s="27" t="s">
        <v>185</v>
      </c>
      <c r="B75" s="28"/>
      <c r="C75" s="14"/>
      <c r="D75" s="14"/>
      <c r="E75" s="14">
        <v>2</v>
      </c>
      <c r="F75" s="181">
        <f t="shared" si="69"/>
        <v>2</v>
      </c>
      <c r="G75" s="28">
        <v>9</v>
      </c>
      <c r="H75" s="14"/>
      <c r="I75" s="14">
        <v>150</v>
      </c>
      <c r="J75" s="14">
        <v>19</v>
      </c>
      <c r="K75" s="97">
        <f t="shared" si="70"/>
        <v>178</v>
      </c>
      <c r="L75" s="13">
        <f t="shared" si="96"/>
        <v>9</v>
      </c>
      <c r="M75" s="14">
        <f t="shared" si="97"/>
        <v>0</v>
      </c>
      <c r="N75" s="14">
        <f t="shared" si="98"/>
        <v>150</v>
      </c>
      <c r="O75" s="14">
        <f t="shared" si="99"/>
        <v>17</v>
      </c>
      <c r="P75" s="29">
        <f t="shared" si="72"/>
        <v>176</v>
      </c>
      <c r="Q75" s="13"/>
      <c r="R75" s="14"/>
      <c r="S75" s="14">
        <v>170</v>
      </c>
      <c r="T75" s="14">
        <v>126</v>
      </c>
      <c r="U75" s="97">
        <f t="shared" si="73"/>
        <v>296</v>
      </c>
      <c r="V75" s="13"/>
      <c r="W75" s="14"/>
      <c r="X75" s="14"/>
      <c r="Y75" s="14">
        <v>3</v>
      </c>
      <c r="Z75" s="97">
        <f t="shared" si="74"/>
        <v>3</v>
      </c>
      <c r="AA75" s="199">
        <v>390</v>
      </c>
      <c r="AB75" s="176">
        <v>1264</v>
      </c>
      <c r="AC75" s="176">
        <v>179</v>
      </c>
      <c r="AD75" s="176">
        <v>174</v>
      </c>
      <c r="AE75" s="97">
        <f t="shared" si="67"/>
        <v>2007</v>
      </c>
      <c r="AF75" s="13">
        <f t="shared" si="100"/>
        <v>390</v>
      </c>
      <c r="AG75" s="14">
        <f t="shared" si="101"/>
        <v>1264</v>
      </c>
      <c r="AH75" s="14">
        <f t="shared" si="102"/>
        <v>179</v>
      </c>
      <c r="AI75" s="14">
        <f t="shared" si="103"/>
        <v>171</v>
      </c>
      <c r="AJ75" s="30">
        <f t="shared" si="76"/>
        <v>2004</v>
      </c>
      <c r="AK75" s="114"/>
      <c r="AL75" s="14">
        <f t="shared" si="91"/>
        <v>399</v>
      </c>
      <c r="AM75" s="14">
        <f t="shared" si="92"/>
        <v>1264</v>
      </c>
      <c r="AN75" s="14">
        <f t="shared" si="93"/>
        <v>499</v>
      </c>
      <c r="AO75" s="14">
        <f t="shared" si="94"/>
        <v>319</v>
      </c>
      <c r="AP75" s="14">
        <f t="shared" si="95"/>
        <v>2481</v>
      </c>
      <c r="AQ75" s="3">
        <f t="shared" si="85"/>
        <v>2481</v>
      </c>
      <c r="AR75" s="2"/>
      <c r="AS75" s="2"/>
      <c r="AT75" s="2"/>
      <c r="AU75" s="2"/>
      <c r="AV75" s="2"/>
      <c r="AW75" s="2"/>
      <c r="AX75" s="2"/>
      <c r="AY75" s="2"/>
      <c r="AZ75" s="31" t="s">
        <v>87</v>
      </c>
      <c r="BA75" s="14">
        <f t="shared" si="86"/>
        <v>399</v>
      </c>
      <c r="BB75" s="14">
        <f t="shared" si="104"/>
        <v>1264</v>
      </c>
      <c r="BC75" s="14">
        <f t="shared" si="105"/>
        <v>499</v>
      </c>
      <c r="BD75" s="14">
        <f t="shared" si="106"/>
        <v>319</v>
      </c>
      <c r="BE75" s="30">
        <f t="shared" si="107"/>
        <v>2481</v>
      </c>
      <c r="BF75" s="119"/>
      <c r="BG75" s="41" t="s">
        <v>87</v>
      </c>
      <c r="BH75" s="14">
        <f t="shared" si="108"/>
        <v>390</v>
      </c>
      <c r="BI75" s="14">
        <f t="shared" si="109"/>
        <v>1264</v>
      </c>
      <c r="BJ75" s="14">
        <f t="shared" si="110"/>
        <v>349</v>
      </c>
      <c r="BK75" s="14">
        <f t="shared" si="111"/>
        <v>300</v>
      </c>
      <c r="BL75" s="30">
        <f t="shared" si="112"/>
        <v>2303</v>
      </c>
      <c r="BM75" s="86">
        <f t="shared" si="83"/>
        <v>2303</v>
      </c>
      <c r="BN75" s="86">
        <f t="shared" si="84"/>
        <v>0</v>
      </c>
    </row>
    <row r="76" spans="1:66" ht="15">
      <c r="A76" s="27" t="s">
        <v>88</v>
      </c>
      <c r="B76" s="28">
        <f>8+174</f>
        <v>182</v>
      </c>
      <c r="C76" s="14">
        <v>19</v>
      </c>
      <c r="D76" s="14"/>
      <c r="E76" s="14"/>
      <c r="F76" s="181">
        <f t="shared" si="69"/>
        <v>201</v>
      </c>
      <c r="G76" s="28">
        <v>284</v>
      </c>
      <c r="H76" s="14">
        <v>152</v>
      </c>
      <c r="I76" s="14">
        <v>1084</v>
      </c>
      <c r="J76" s="14">
        <v>133</v>
      </c>
      <c r="K76" s="97">
        <f t="shared" si="70"/>
        <v>1653</v>
      </c>
      <c r="L76" s="13">
        <f t="shared" si="96"/>
        <v>102</v>
      </c>
      <c r="M76" s="14">
        <f t="shared" si="97"/>
        <v>133</v>
      </c>
      <c r="N76" s="14">
        <f t="shared" si="98"/>
        <v>1084</v>
      </c>
      <c r="O76" s="14">
        <f t="shared" si="99"/>
        <v>133</v>
      </c>
      <c r="P76" s="29">
        <f t="shared" si="72"/>
        <v>1452</v>
      </c>
      <c r="Q76" s="13">
        <v>1483</v>
      </c>
      <c r="R76" s="14">
        <v>765</v>
      </c>
      <c r="S76" s="14">
        <v>1768</v>
      </c>
      <c r="T76" s="14">
        <v>115</v>
      </c>
      <c r="U76" s="97">
        <f t="shared" si="73"/>
        <v>4131</v>
      </c>
      <c r="V76" s="13">
        <v>180</v>
      </c>
      <c r="W76" s="14"/>
      <c r="X76" s="14">
        <v>6</v>
      </c>
      <c r="Y76" s="14"/>
      <c r="Z76" s="97">
        <f t="shared" si="74"/>
        <v>186</v>
      </c>
      <c r="AA76" s="194">
        <v>645</v>
      </c>
      <c r="AB76" s="176">
        <v>916</v>
      </c>
      <c r="AC76" s="177">
        <v>1643</v>
      </c>
      <c r="AD76" s="176">
        <v>171</v>
      </c>
      <c r="AE76" s="97">
        <f t="shared" si="67"/>
        <v>3375</v>
      </c>
      <c r="AF76" s="13">
        <f t="shared" si="100"/>
        <v>465</v>
      </c>
      <c r="AG76" s="14">
        <f t="shared" si="101"/>
        <v>916</v>
      </c>
      <c r="AH76" s="14">
        <f t="shared" si="102"/>
        <v>1637</v>
      </c>
      <c r="AI76" s="14">
        <f t="shared" si="103"/>
        <v>171</v>
      </c>
      <c r="AJ76" s="30">
        <f t="shared" si="76"/>
        <v>3189</v>
      </c>
      <c r="AK76" s="114"/>
      <c r="AL76" s="14">
        <f t="shared" si="91"/>
        <v>2412</v>
      </c>
      <c r="AM76" s="14">
        <f t="shared" si="92"/>
        <v>1833</v>
      </c>
      <c r="AN76" s="14">
        <f t="shared" si="93"/>
        <v>4495</v>
      </c>
      <c r="AO76" s="14">
        <f t="shared" si="94"/>
        <v>419</v>
      </c>
      <c r="AP76" s="14">
        <f t="shared" si="95"/>
        <v>9159</v>
      </c>
      <c r="AQ76" s="3">
        <f t="shared" si="85"/>
        <v>9159</v>
      </c>
      <c r="AR76" s="2"/>
      <c r="AS76" s="2"/>
      <c r="AT76" s="2"/>
      <c r="AU76" s="2"/>
      <c r="AV76" s="2"/>
      <c r="AW76" s="2"/>
      <c r="AX76" s="2"/>
      <c r="AY76" s="2"/>
      <c r="AZ76" s="31" t="s">
        <v>88</v>
      </c>
      <c r="BA76" s="14">
        <f t="shared" si="86"/>
        <v>2412</v>
      </c>
      <c r="BB76" s="14">
        <f t="shared" si="104"/>
        <v>1833</v>
      </c>
      <c r="BC76" s="14">
        <f t="shared" si="105"/>
        <v>4495</v>
      </c>
      <c r="BD76" s="14">
        <f t="shared" si="106"/>
        <v>419</v>
      </c>
      <c r="BE76" s="30">
        <f t="shared" si="107"/>
        <v>9159</v>
      </c>
      <c r="BF76" s="119"/>
      <c r="BG76" s="41" t="s">
        <v>88</v>
      </c>
      <c r="BH76" s="14">
        <f t="shared" si="108"/>
        <v>2128</v>
      </c>
      <c r="BI76" s="14">
        <f t="shared" si="109"/>
        <v>1681</v>
      </c>
      <c r="BJ76" s="14">
        <f t="shared" si="110"/>
        <v>3411</v>
      </c>
      <c r="BK76" s="14">
        <f t="shared" si="111"/>
        <v>286</v>
      </c>
      <c r="BL76" s="30">
        <f t="shared" si="112"/>
        <v>7506</v>
      </c>
      <c r="BM76" s="86">
        <f t="shared" si="83"/>
        <v>7506</v>
      </c>
      <c r="BN76" s="86">
        <f t="shared" si="84"/>
        <v>0</v>
      </c>
    </row>
    <row r="77" spans="1:66" ht="15">
      <c r="A77" s="27" t="s">
        <v>89</v>
      </c>
      <c r="B77" s="28"/>
      <c r="C77" s="14"/>
      <c r="D77" s="14">
        <v>6</v>
      </c>
      <c r="E77" s="14"/>
      <c r="F77" s="181">
        <f t="shared" si="69"/>
        <v>6</v>
      </c>
      <c r="G77" s="28"/>
      <c r="H77" s="14">
        <v>62</v>
      </c>
      <c r="I77" s="14">
        <v>310</v>
      </c>
      <c r="J77" s="14">
        <v>2</v>
      </c>
      <c r="K77" s="97">
        <f t="shared" si="70"/>
        <v>374</v>
      </c>
      <c r="L77" s="13">
        <f t="shared" si="96"/>
        <v>0</v>
      </c>
      <c r="M77" s="14">
        <f t="shared" si="97"/>
        <v>62</v>
      </c>
      <c r="N77" s="14">
        <f t="shared" si="98"/>
        <v>304</v>
      </c>
      <c r="O77" s="14">
        <f t="shared" si="99"/>
        <v>2</v>
      </c>
      <c r="P77" s="29">
        <f t="shared" si="72"/>
        <v>368</v>
      </c>
      <c r="Q77" s="13"/>
      <c r="R77" s="14">
        <v>462</v>
      </c>
      <c r="S77" s="14">
        <v>499</v>
      </c>
      <c r="T77" s="14">
        <v>6</v>
      </c>
      <c r="U77" s="97">
        <f t="shared" si="73"/>
        <v>967</v>
      </c>
      <c r="V77" s="13"/>
      <c r="W77" s="14"/>
      <c r="X77" s="14">
        <v>3</v>
      </c>
      <c r="Y77" s="14"/>
      <c r="Z77" s="97">
        <f t="shared" si="74"/>
        <v>3</v>
      </c>
      <c r="AA77" s="199"/>
      <c r="AB77" s="176">
        <v>414</v>
      </c>
      <c r="AC77" s="176">
        <v>530</v>
      </c>
      <c r="AD77" s="176">
        <v>6</v>
      </c>
      <c r="AE77" s="97">
        <f t="shared" si="67"/>
        <v>950</v>
      </c>
      <c r="AF77" s="13">
        <f t="shared" si="100"/>
        <v>0</v>
      </c>
      <c r="AG77" s="14">
        <f t="shared" si="101"/>
        <v>414</v>
      </c>
      <c r="AH77" s="14">
        <f t="shared" si="102"/>
        <v>527</v>
      </c>
      <c r="AI77" s="14">
        <f t="shared" si="103"/>
        <v>6</v>
      </c>
      <c r="AJ77" s="30">
        <f t="shared" si="76"/>
        <v>947</v>
      </c>
      <c r="AK77" s="114"/>
      <c r="AL77" s="14">
        <f t="shared" si="91"/>
        <v>0</v>
      </c>
      <c r="AM77" s="14">
        <f t="shared" si="92"/>
        <v>938</v>
      </c>
      <c r="AN77" s="14">
        <f t="shared" si="93"/>
        <v>1339</v>
      </c>
      <c r="AO77" s="14">
        <f t="shared" si="94"/>
        <v>14</v>
      </c>
      <c r="AP77" s="14">
        <f t="shared" si="95"/>
        <v>2291</v>
      </c>
      <c r="AQ77" s="3">
        <f t="shared" si="85"/>
        <v>2291</v>
      </c>
      <c r="AR77" s="2"/>
      <c r="AS77" s="2"/>
      <c r="AT77" s="2"/>
      <c r="AU77" s="2"/>
      <c r="AV77" s="2"/>
      <c r="AW77" s="2"/>
      <c r="AX77" s="2"/>
      <c r="AY77" s="2"/>
      <c r="AZ77" s="31" t="s">
        <v>89</v>
      </c>
      <c r="BA77" s="14">
        <f t="shared" si="86"/>
        <v>0</v>
      </c>
      <c r="BB77" s="14">
        <f t="shared" si="104"/>
        <v>938</v>
      </c>
      <c r="BC77" s="14">
        <f t="shared" si="105"/>
        <v>1339</v>
      </c>
      <c r="BD77" s="14">
        <f t="shared" si="106"/>
        <v>14</v>
      </c>
      <c r="BE77" s="30">
        <f t="shared" si="107"/>
        <v>2291</v>
      </c>
      <c r="BF77" s="87"/>
      <c r="BG77" s="41" t="s">
        <v>89</v>
      </c>
      <c r="BH77" s="14">
        <f t="shared" si="108"/>
        <v>0</v>
      </c>
      <c r="BI77" s="14">
        <f t="shared" si="109"/>
        <v>876</v>
      </c>
      <c r="BJ77" s="14">
        <f t="shared" si="110"/>
        <v>1029</v>
      </c>
      <c r="BK77" s="14">
        <f t="shared" si="111"/>
        <v>12</v>
      </c>
      <c r="BL77" s="30">
        <f t="shared" si="112"/>
        <v>1917</v>
      </c>
      <c r="BM77" s="86">
        <f t="shared" si="83"/>
        <v>1917</v>
      </c>
      <c r="BN77" s="86">
        <f t="shared" si="84"/>
        <v>0</v>
      </c>
    </row>
    <row r="78" spans="1:66" ht="15">
      <c r="A78" s="27" t="s">
        <v>90</v>
      </c>
      <c r="B78" s="28"/>
      <c r="C78" s="14"/>
      <c r="D78" s="14">
        <v>159</v>
      </c>
      <c r="E78" s="14">
        <v>2</v>
      </c>
      <c r="F78" s="181">
        <f t="shared" si="69"/>
        <v>161</v>
      </c>
      <c r="G78" s="28"/>
      <c r="H78" s="14"/>
      <c r="I78" s="14">
        <v>452</v>
      </c>
      <c r="J78" s="14">
        <v>43</v>
      </c>
      <c r="K78" s="97">
        <f t="shared" si="70"/>
        <v>495</v>
      </c>
      <c r="L78" s="13">
        <f t="shared" si="96"/>
        <v>0</v>
      </c>
      <c r="M78" s="14">
        <f t="shared" si="97"/>
        <v>0</v>
      </c>
      <c r="N78" s="14">
        <f t="shared" si="98"/>
        <v>293</v>
      </c>
      <c r="O78" s="14">
        <f t="shared" si="99"/>
        <v>41</v>
      </c>
      <c r="P78" s="29">
        <f t="shared" si="72"/>
        <v>334</v>
      </c>
      <c r="Q78" s="13"/>
      <c r="R78" s="14"/>
      <c r="S78" s="14">
        <v>544</v>
      </c>
      <c r="T78" s="14">
        <v>80</v>
      </c>
      <c r="U78" s="97">
        <f t="shared" si="73"/>
        <v>624</v>
      </c>
      <c r="V78" s="13"/>
      <c r="W78" s="14"/>
      <c r="X78" s="14">
        <v>252</v>
      </c>
      <c r="Y78" s="14"/>
      <c r="Z78" s="97">
        <f t="shared" si="74"/>
        <v>252</v>
      </c>
      <c r="AA78" s="199"/>
      <c r="AB78" s="152"/>
      <c r="AC78" s="152">
        <v>712</v>
      </c>
      <c r="AD78" s="152">
        <v>109</v>
      </c>
      <c r="AE78" s="97">
        <f t="shared" si="67"/>
        <v>821</v>
      </c>
      <c r="AF78" s="13">
        <f t="shared" si="100"/>
        <v>0</v>
      </c>
      <c r="AG78" s="14">
        <f t="shared" si="101"/>
        <v>0</v>
      </c>
      <c r="AH78" s="14">
        <f t="shared" si="102"/>
        <v>460</v>
      </c>
      <c r="AI78" s="14">
        <f t="shared" si="103"/>
        <v>109</v>
      </c>
      <c r="AJ78" s="30">
        <f t="shared" si="76"/>
        <v>569</v>
      </c>
      <c r="AK78" s="114"/>
      <c r="AL78" s="14">
        <f t="shared" si="91"/>
        <v>0</v>
      </c>
      <c r="AM78" s="14">
        <f t="shared" si="92"/>
        <v>0</v>
      </c>
      <c r="AN78" s="14">
        <f t="shared" si="93"/>
        <v>1708</v>
      </c>
      <c r="AO78" s="14">
        <f t="shared" si="94"/>
        <v>232</v>
      </c>
      <c r="AP78" s="14">
        <f t="shared" si="95"/>
        <v>1940</v>
      </c>
      <c r="AQ78" s="3">
        <f t="shared" si="85"/>
        <v>1940</v>
      </c>
      <c r="AR78" s="2"/>
      <c r="AS78" s="2"/>
      <c r="AT78" s="2"/>
      <c r="AU78" s="2"/>
      <c r="AV78" s="2"/>
      <c r="AW78" s="2"/>
      <c r="AX78" s="2"/>
      <c r="AY78" s="2"/>
      <c r="AZ78" s="31" t="s">
        <v>90</v>
      </c>
      <c r="BA78" s="14">
        <f t="shared" si="86"/>
        <v>0</v>
      </c>
      <c r="BB78" s="14">
        <f t="shared" si="104"/>
        <v>0</v>
      </c>
      <c r="BC78" s="14">
        <f t="shared" si="105"/>
        <v>1708</v>
      </c>
      <c r="BD78" s="14">
        <f t="shared" si="106"/>
        <v>232</v>
      </c>
      <c r="BE78" s="30">
        <f t="shared" si="107"/>
        <v>1940</v>
      </c>
      <c r="BF78" s="87"/>
      <c r="BG78" s="41" t="s">
        <v>90</v>
      </c>
      <c r="BH78" s="14">
        <f t="shared" si="108"/>
        <v>0</v>
      </c>
      <c r="BI78" s="14">
        <f t="shared" si="109"/>
        <v>0</v>
      </c>
      <c r="BJ78" s="14">
        <f t="shared" si="110"/>
        <v>1256</v>
      </c>
      <c r="BK78" s="14">
        <f t="shared" si="111"/>
        <v>189</v>
      </c>
      <c r="BL78" s="30">
        <f t="shared" si="112"/>
        <v>1445</v>
      </c>
      <c r="BM78" s="86">
        <f t="shared" si="83"/>
        <v>1445</v>
      </c>
      <c r="BN78" s="86">
        <f t="shared" si="84"/>
        <v>0</v>
      </c>
    </row>
    <row r="79" spans="1:66" ht="15">
      <c r="A79" s="27" t="s">
        <v>91</v>
      </c>
      <c r="B79" s="28"/>
      <c r="C79" s="14"/>
      <c r="D79" s="14">
        <v>40</v>
      </c>
      <c r="E79" s="14">
        <v>1</v>
      </c>
      <c r="F79" s="181">
        <f t="shared" si="69"/>
        <v>41</v>
      </c>
      <c r="G79" s="28"/>
      <c r="H79" s="14"/>
      <c r="I79" s="14">
        <v>859</v>
      </c>
      <c r="J79" s="14">
        <v>83</v>
      </c>
      <c r="K79" s="97">
        <f t="shared" si="70"/>
        <v>942</v>
      </c>
      <c r="L79" s="13">
        <f t="shared" si="96"/>
        <v>0</v>
      </c>
      <c r="M79" s="14">
        <f t="shared" si="97"/>
        <v>0</v>
      </c>
      <c r="N79" s="14">
        <f t="shared" si="98"/>
        <v>819</v>
      </c>
      <c r="O79" s="14">
        <f t="shared" si="99"/>
        <v>82</v>
      </c>
      <c r="P79" s="29">
        <f t="shared" si="72"/>
        <v>901</v>
      </c>
      <c r="Q79" s="13"/>
      <c r="R79" s="14"/>
      <c r="S79" s="14">
        <v>2924</v>
      </c>
      <c r="T79" s="14">
        <v>304</v>
      </c>
      <c r="U79" s="97">
        <f t="shared" si="73"/>
        <v>3228</v>
      </c>
      <c r="V79" s="13"/>
      <c r="W79" s="14"/>
      <c r="X79" s="14">
        <v>124</v>
      </c>
      <c r="Y79" s="14">
        <v>15</v>
      </c>
      <c r="Z79" s="97">
        <f t="shared" si="74"/>
        <v>139</v>
      </c>
      <c r="AA79" s="199"/>
      <c r="AB79" s="152"/>
      <c r="AC79" s="177">
        <v>1655</v>
      </c>
      <c r="AD79" s="176">
        <v>329</v>
      </c>
      <c r="AE79" s="97">
        <f t="shared" si="67"/>
        <v>1984</v>
      </c>
      <c r="AF79" s="13">
        <f t="shared" si="100"/>
        <v>0</v>
      </c>
      <c r="AG79" s="14">
        <f t="shared" si="101"/>
        <v>0</v>
      </c>
      <c r="AH79" s="14">
        <f t="shared" si="102"/>
        <v>1531</v>
      </c>
      <c r="AI79" s="14">
        <f t="shared" si="103"/>
        <v>314</v>
      </c>
      <c r="AJ79" s="30">
        <f t="shared" si="76"/>
        <v>1845</v>
      </c>
      <c r="AK79" s="114"/>
      <c r="AL79" s="14">
        <f t="shared" si="91"/>
        <v>0</v>
      </c>
      <c r="AM79" s="14">
        <f t="shared" si="92"/>
        <v>0</v>
      </c>
      <c r="AN79" s="14">
        <f t="shared" si="93"/>
        <v>5438</v>
      </c>
      <c r="AO79" s="14">
        <f t="shared" si="94"/>
        <v>716</v>
      </c>
      <c r="AP79" s="14">
        <f t="shared" si="95"/>
        <v>6154</v>
      </c>
      <c r="AQ79" s="3">
        <f t="shared" si="85"/>
        <v>6154</v>
      </c>
      <c r="AR79" s="2"/>
      <c r="AS79" s="2"/>
      <c r="AT79" s="2"/>
      <c r="AU79" s="2"/>
      <c r="AV79" s="2"/>
      <c r="AW79" s="2"/>
      <c r="AX79" s="2"/>
      <c r="AY79" s="2"/>
      <c r="AZ79" s="31" t="s">
        <v>91</v>
      </c>
      <c r="BA79" s="14">
        <f t="shared" si="86"/>
        <v>0</v>
      </c>
      <c r="BB79" s="14">
        <f t="shared" si="104"/>
        <v>0</v>
      </c>
      <c r="BC79" s="14">
        <f t="shared" si="105"/>
        <v>5438</v>
      </c>
      <c r="BD79" s="14">
        <f t="shared" si="106"/>
        <v>716</v>
      </c>
      <c r="BE79" s="30">
        <f t="shared" si="107"/>
        <v>6154</v>
      </c>
      <c r="BF79" s="87"/>
      <c r="BG79" s="41" t="s">
        <v>91</v>
      </c>
      <c r="BH79" s="14">
        <f t="shared" si="108"/>
        <v>0</v>
      </c>
      <c r="BI79" s="14">
        <f t="shared" si="109"/>
        <v>0</v>
      </c>
      <c r="BJ79" s="14">
        <f t="shared" si="110"/>
        <v>4579</v>
      </c>
      <c r="BK79" s="14">
        <f t="shared" si="111"/>
        <v>633</v>
      </c>
      <c r="BL79" s="30">
        <f t="shared" si="112"/>
        <v>5212</v>
      </c>
      <c r="BM79" s="86">
        <f t="shared" si="83"/>
        <v>5212</v>
      </c>
      <c r="BN79" s="86">
        <f t="shared" si="84"/>
        <v>0</v>
      </c>
    </row>
    <row r="80" spans="1:66" ht="15">
      <c r="A80" s="27" t="s">
        <v>92</v>
      </c>
      <c r="B80" s="28">
        <v>6</v>
      </c>
      <c r="C80" s="14">
        <v>32</v>
      </c>
      <c r="D80" s="14"/>
      <c r="E80" s="14"/>
      <c r="F80" s="181">
        <f t="shared" si="69"/>
        <v>38</v>
      </c>
      <c r="G80" s="28">
        <v>65</v>
      </c>
      <c r="H80" s="14">
        <v>143</v>
      </c>
      <c r="I80" s="14"/>
      <c r="J80" s="14"/>
      <c r="K80" s="97">
        <f t="shared" si="70"/>
        <v>208</v>
      </c>
      <c r="L80" s="13">
        <f t="shared" si="96"/>
        <v>59</v>
      </c>
      <c r="M80" s="14">
        <f t="shared" si="97"/>
        <v>111</v>
      </c>
      <c r="N80" s="14">
        <f t="shared" si="98"/>
        <v>0</v>
      </c>
      <c r="O80" s="14">
        <f t="shared" si="99"/>
        <v>0</v>
      </c>
      <c r="P80" s="29">
        <f t="shared" si="72"/>
        <v>170</v>
      </c>
      <c r="Q80" s="13">
        <v>459</v>
      </c>
      <c r="R80" s="14">
        <v>3595</v>
      </c>
      <c r="S80" s="14"/>
      <c r="T80" s="14"/>
      <c r="U80" s="97">
        <f t="shared" si="73"/>
        <v>4054</v>
      </c>
      <c r="V80" s="13">
        <v>4</v>
      </c>
      <c r="W80" s="14">
        <v>16</v>
      </c>
      <c r="X80" s="14"/>
      <c r="Y80" s="14"/>
      <c r="Z80" s="97">
        <f t="shared" si="74"/>
        <v>20</v>
      </c>
      <c r="AA80" s="194">
        <v>474</v>
      </c>
      <c r="AB80" s="177">
        <v>3913</v>
      </c>
      <c r="AC80" s="152"/>
      <c r="AD80" s="152"/>
      <c r="AE80" s="97">
        <f t="shared" si="67"/>
        <v>4387</v>
      </c>
      <c r="AF80" s="13">
        <f t="shared" si="100"/>
        <v>470</v>
      </c>
      <c r="AG80" s="14">
        <f t="shared" si="101"/>
        <v>3897</v>
      </c>
      <c r="AH80" s="14">
        <f t="shared" si="102"/>
        <v>0</v>
      </c>
      <c r="AI80" s="14">
        <f t="shared" si="103"/>
        <v>0</v>
      </c>
      <c r="AJ80" s="30">
        <f t="shared" si="76"/>
        <v>4367</v>
      </c>
      <c r="AK80" s="114"/>
      <c r="AL80" s="14">
        <f t="shared" si="91"/>
        <v>998</v>
      </c>
      <c r="AM80" s="14">
        <f t="shared" si="92"/>
        <v>7651</v>
      </c>
      <c r="AN80" s="14">
        <f t="shared" si="93"/>
        <v>0</v>
      </c>
      <c r="AO80" s="14">
        <f t="shared" si="94"/>
        <v>0</v>
      </c>
      <c r="AP80" s="14">
        <f t="shared" si="95"/>
        <v>8649</v>
      </c>
      <c r="AQ80" s="3">
        <f t="shared" si="85"/>
        <v>8649</v>
      </c>
      <c r="AR80" s="2"/>
      <c r="AS80" s="2"/>
      <c r="AT80" s="2"/>
      <c r="AU80" s="2"/>
      <c r="AV80" s="2"/>
      <c r="AW80" s="2"/>
      <c r="AX80" s="2"/>
      <c r="AY80" s="2"/>
      <c r="AZ80" s="31" t="s">
        <v>92</v>
      </c>
      <c r="BA80" s="14">
        <f t="shared" si="86"/>
        <v>998</v>
      </c>
      <c r="BB80" s="14">
        <f t="shared" si="104"/>
        <v>7651</v>
      </c>
      <c r="BC80" s="14">
        <f t="shared" si="105"/>
        <v>0</v>
      </c>
      <c r="BD80" s="14">
        <f t="shared" si="106"/>
        <v>0</v>
      </c>
      <c r="BE80" s="30">
        <f t="shared" si="107"/>
        <v>8649</v>
      </c>
      <c r="BF80" s="87"/>
      <c r="BG80" s="41" t="s">
        <v>92</v>
      </c>
      <c r="BH80" s="14">
        <f t="shared" si="108"/>
        <v>933</v>
      </c>
      <c r="BI80" s="14">
        <f t="shared" si="109"/>
        <v>7508</v>
      </c>
      <c r="BJ80" s="14">
        <f t="shared" si="110"/>
        <v>0</v>
      </c>
      <c r="BK80" s="14">
        <f t="shared" si="111"/>
        <v>0</v>
      </c>
      <c r="BL80" s="30">
        <f t="shared" si="112"/>
        <v>8441</v>
      </c>
      <c r="BM80" s="86">
        <f t="shared" si="83"/>
        <v>8441</v>
      </c>
      <c r="BN80" s="86">
        <f t="shared" si="84"/>
        <v>0</v>
      </c>
    </row>
    <row r="81" spans="1:66" ht="15">
      <c r="A81" s="27" t="s">
        <v>93</v>
      </c>
      <c r="B81" s="28">
        <v>3</v>
      </c>
      <c r="C81" s="14">
        <v>27</v>
      </c>
      <c r="D81" s="14"/>
      <c r="E81" s="14"/>
      <c r="F81" s="181">
        <f t="shared" si="69"/>
        <v>30</v>
      </c>
      <c r="G81" s="28">
        <v>3</v>
      </c>
      <c r="H81" s="14">
        <v>183</v>
      </c>
      <c r="I81" s="14"/>
      <c r="J81" s="14"/>
      <c r="K81" s="97">
        <f t="shared" si="70"/>
        <v>186</v>
      </c>
      <c r="L81" s="13">
        <f t="shared" si="96"/>
        <v>0</v>
      </c>
      <c r="M81" s="14">
        <f t="shared" si="97"/>
        <v>156</v>
      </c>
      <c r="N81" s="14">
        <f t="shared" si="98"/>
        <v>0</v>
      </c>
      <c r="O81" s="14">
        <f t="shared" si="99"/>
        <v>0</v>
      </c>
      <c r="P81" s="29">
        <f t="shared" si="72"/>
        <v>156</v>
      </c>
      <c r="Q81" s="13">
        <v>652</v>
      </c>
      <c r="R81" s="14">
        <v>2494</v>
      </c>
      <c r="S81" s="14"/>
      <c r="T81" s="14"/>
      <c r="U81" s="97">
        <f t="shared" si="73"/>
        <v>3146</v>
      </c>
      <c r="V81" s="13"/>
      <c r="W81" s="14">
        <v>4</v>
      </c>
      <c r="X81" s="14"/>
      <c r="Y81" s="14"/>
      <c r="Z81" s="97">
        <f t="shared" si="74"/>
        <v>4</v>
      </c>
      <c r="AA81" s="194">
        <v>550</v>
      </c>
      <c r="AB81" s="177">
        <v>2553</v>
      </c>
      <c r="AC81" s="176">
        <v>57</v>
      </c>
      <c r="AD81" s="152"/>
      <c r="AE81" s="97">
        <f t="shared" si="67"/>
        <v>3160</v>
      </c>
      <c r="AF81" s="13">
        <f t="shared" si="100"/>
        <v>550</v>
      </c>
      <c r="AG81" s="14">
        <f t="shared" si="101"/>
        <v>2549</v>
      </c>
      <c r="AH81" s="14">
        <f t="shared" si="102"/>
        <v>57</v>
      </c>
      <c r="AI81" s="14">
        <f t="shared" si="103"/>
        <v>0</v>
      </c>
      <c r="AJ81" s="30">
        <f t="shared" si="76"/>
        <v>3156</v>
      </c>
      <c r="AK81" s="114"/>
      <c r="AL81" s="14">
        <f t="shared" si="91"/>
        <v>1205</v>
      </c>
      <c r="AM81" s="14">
        <f t="shared" si="92"/>
        <v>5230</v>
      </c>
      <c r="AN81" s="14">
        <f t="shared" si="93"/>
        <v>57</v>
      </c>
      <c r="AO81" s="14">
        <f t="shared" si="94"/>
        <v>0</v>
      </c>
      <c r="AP81" s="14">
        <f t="shared" si="95"/>
        <v>6492</v>
      </c>
      <c r="AQ81" s="3">
        <f t="shared" si="85"/>
        <v>6492</v>
      </c>
      <c r="AR81" s="2"/>
      <c r="AS81" s="2"/>
      <c r="AT81" s="2"/>
      <c r="AU81" s="2"/>
      <c r="AV81" s="2"/>
      <c r="AW81" s="2"/>
      <c r="AX81" s="2"/>
      <c r="AY81" s="2"/>
      <c r="AZ81" s="31" t="s">
        <v>93</v>
      </c>
      <c r="BA81" s="14">
        <f t="shared" si="86"/>
        <v>1205</v>
      </c>
      <c r="BB81" s="14">
        <f t="shared" si="104"/>
        <v>5230</v>
      </c>
      <c r="BC81" s="14">
        <f t="shared" si="105"/>
        <v>57</v>
      </c>
      <c r="BD81" s="14">
        <f t="shared" si="106"/>
        <v>0</v>
      </c>
      <c r="BE81" s="30">
        <f t="shared" si="107"/>
        <v>6492</v>
      </c>
      <c r="BF81" s="87"/>
      <c r="BG81" s="41" t="s">
        <v>93</v>
      </c>
      <c r="BH81" s="14">
        <f t="shared" si="108"/>
        <v>1202</v>
      </c>
      <c r="BI81" s="14">
        <f t="shared" si="109"/>
        <v>5047</v>
      </c>
      <c r="BJ81" s="14">
        <f t="shared" si="110"/>
        <v>57</v>
      </c>
      <c r="BK81" s="14">
        <f t="shared" si="111"/>
        <v>0</v>
      </c>
      <c r="BL81" s="30">
        <f t="shared" si="112"/>
        <v>6306</v>
      </c>
      <c r="BM81" s="86">
        <f t="shared" si="83"/>
        <v>6306</v>
      </c>
      <c r="BN81" s="86">
        <f t="shared" si="84"/>
        <v>0</v>
      </c>
    </row>
    <row r="82" spans="1:66" ht="15" hidden="1">
      <c r="A82" s="27" t="s">
        <v>94</v>
      </c>
      <c r="B82" s="28"/>
      <c r="C82" s="14"/>
      <c r="D82" s="14"/>
      <c r="E82" s="14"/>
      <c r="F82" s="181">
        <f t="shared" si="69"/>
        <v>0</v>
      </c>
      <c r="G82" s="28"/>
      <c r="H82" s="14"/>
      <c r="I82" s="14"/>
      <c r="J82" s="14"/>
      <c r="K82" s="97">
        <f t="shared" si="70"/>
        <v>0</v>
      </c>
      <c r="L82" s="13">
        <f t="shared" si="96"/>
        <v>0</v>
      </c>
      <c r="M82" s="14">
        <f t="shared" si="97"/>
        <v>0</v>
      </c>
      <c r="N82" s="14">
        <f t="shared" si="98"/>
        <v>0</v>
      </c>
      <c r="O82" s="14">
        <f t="shared" si="99"/>
        <v>0</v>
      </c>
      <c r="P82" s="29">
        <f t="shared" si="72"/>
        <v>0</v>
      </c>
      <c r="Q82" s="13"/>
      <c r="R82" s="14"/>
      <c r="S82" s="14"/>
      <c r="T82" s="14"/>
      <c r="U82" s="97">
        <f t="shared" si="73"/>
        <v>0</v>
      </c>
      <c r="V82" s="13"/>
      <c r="W82" s="14"/>
      <c r="X82" s="14"/>
      <c r="Y82" s="14"/>
      <c r="Z82" s="97">
        <f t="shared" si="74"/>
        <v>0</v>
      </c>
      <c r="AA82" s="199"/>
      <c r="AB82" s="152"/>
      <c r="AC82" s="152"/>
      <c r="AD82" s="152"/>
      <c r="AE82" s="97">
        <f t="shared" si="67"/>
        <v>0</v>
      </c>
      <c r="AF82" s="13">
        <f t="shared" si="100"/>
        <v>0</v>
      </c>
      <c r="AG82" s="14">
        <f t="shared" si="101"/>
        <v>0</v>
      </c>
      <c r="AH82" s="14">
        <f t="shared" si="102"/>
        <v>0</v>
      </c>
      <c r="AI82" s="14">
        <f t="shared" si="103"/>
        <v>0</v>
      </c>
      <c r="AJ82" s="30">
        <f t="shared" si="76"/>
        <v>0</v>
      </c>
      <c r="AK82" s="114"/>
      <c r="AL82" s="14">
        <f t="shared" si="91"/>
        <v>0</v>
      </c>
      <c r="AM82" s="14">
        <f t="shared" si="92"/>
        <v>0</v>
      </c>
      <c r="AN82" s="14">
        <f t="shared" si="93"/>
        <v>0</v>
      </c>
      <c r="AO82" s="14">
        <f t="shared" si="94"/>
        <v>0</v>
      </c>
      <c r="AP82" s="14">
        <f t="shared" si="95"/>
        <v>0</v>
      </c>
      <c r="AQ82" s="3">
        <f t="shared" si="85"/>
        <v>0</v>
      </c>
      <c r="AR82" s="2"/>
      <c r="AS82" s="2"/>
      <c r="AT82" s="2"/>
      <c r="AU82" s="2"/>
      <c r="AV82" s="2"/>
      <c r="AW82" s="2"/>
      <c r="AX82" s="2"/>
      <c r="AY82" s="2"/>
      <c r="AZ82" s="31" t="s">
        <v>94</v>
      </c>
      <c r="BA82" s="14">
        <f t="shared" si="86"/>
        <v>0</v>
      </c>
      <c r="BB82" s="14">
        <f t="shared" si="104"/>
        <v>0</v>
      </c>
      <c r="BC82" s="14">
        <f t="shared" si="105"/>
        <v>0</v>
      </c>
      <c r="BD82" s="14">
        <f t="shared" si="106"/>
        <v>0</v>
      </c>
      <c r="BE82" s="30">
        <f t="shared" si="107"/>
        <v>0</v>
      </c>
      <c r="BF82" s="87"/>
      <c r="BG82" s="41" t="s">
        <v>94</v>
      </c>
      <c r="BH82" s="14">
        <f t="shared" si="108"/>
        <v>0</v>
      </c>
      <c r="BI82" s="14">
        <f t="shared" si="109"/>
        <v>0</v>
      </c>
      <c r="BJ82" s="14">
        <f t="shared" si="110"/>
        <v>0</v>
      </c>
      <c r="BK82" s="14">
        <f t="shared" si="111"/>
        <v>0</v>
      </c>
      <c r="BL82" s="30">
        <f t="shared" si="112"/>
        <v>0</v>
      </c>
      <c r="BM82" s="86">
        <f t="shared" si="83"/>
        <v>0</v>
      </c>
      <c r="BN82" s="86">
        <f t="shared" si="84"/>
        <v>0</v>
      </c>
    </row>
    <row r="83" spans="1:66" ht="16.5" thickBot="1">
      <c r="A83" s="121" t="s">
        <v>95</v>
      </c>
      <c r="B83" s="16">
        <f>SUM(B74:B82)</f>
        <v>191</v>
      </c>
      <c r="C83" s="16">
        <f>SUM(C74:C82)</f>
        <v>81</v>
      </c>
      <c r="D83" s="16">
        <f>SUM(D74:D82)</f>
        <v>205</v>
      </c>
      <c r="E83" s="16">
        <f>SUM(E74:E82)</f>
        <v>5</v>
      </c>
      <c r="F83" s="184">
        <f t="shared" si="69"/>
        <v>482</v>
      </c>
      <c r="G83" s="16">
        <f>SUM(G74:G82)</f>
        <v>361</v>
      </c>
      <c r="H83" s="17">
        <f>SUM(H74:H82)</f>
        <v>576</v>
      </c>
      <c r="I83" s="17">
        <f>SUM(I74:I82)</f>
        <v>2855</v>
      </c>
      <c r="J83" s="17">
        <f>SUM(J74:J82)</f>
        <v>280</v>
      </c>
      <c r="K83" s="184">
        <f t="shared" si="70"/>
        <v>4072</v>
      </c>
      <c r="L83" s="16">
        <f>SUM(L74:L82)</f>
        <v>170</v>
      </c>
      <c r="M83" s="17">
        <f>SUM(M74:M82)</f>
        <v>495</v>
      </c>
      <c r="N83" s="17">
        <f>SUM(N74:N82)</f>
        <v>2650</v>
      </c>
      <c r="O83" s="17">
        <f>SUM(O74:O82)</f>
        <v>275</v>
      </c>
      <c r="P83" s="102">
        <f t="shared" si="72"/>
        <v>3590</v>
      </c>
      <c r="Q83" s="16">
        <f>SUM(Q74:Q82)</f>
        <v>2605</v>
      </c>
      <c r="R83" s="17">
        <f>SUM(R74:R82)</f>
        <v>7482</v>
      </c>
      <c r="S83" s="17">
        <f>SUM(S74:S82)</f>
        <v>5905</v>
      </c>
      <c r="T83" s="17">
        <f>SUM(T74:T82)</f>
        <v>631</v>
      </c>
      <c r="U83" s="102">
        <f t="shared" si="73"/>
        <v>16623</v>
      </c>
      <c r="V83" s="16">
        <f>SUM(V74:V82)</f>
        <v>185</v>
      </c>
      <c r="W83" s="17">
        <f>SUM(W74:W82)</f>
        <v>20</v>
      </c>
      <c r="X83" s="17">
        <f>SUM(X74:X82)</f>
        <v>385</v>
      </c>
      <c r="Y83" s="17">
        <f>SUM(Y74:Y82)</f>
        <v>18</v>
      </c>
      <c r="Z83" s="102">
        <f>SUM(V83:Y83)</f>
        <v>608</v>
      </c>
      <c r="AA83" s="153">
        <f>SUM(AA74:AA82)</f>
        <v>2060</v>
      </c>
      <c r="AB83" s="154">
        <f>SUM(AB74:AB82)</f>
        <v>9202</v>
      </c>
      <c r="AC83" s="154">
        <f>SUM(AC74:AC82)</f>
        <v>4776</v>
      </c>
      <c r="AD83" s="154">
        <f>SUM(AD74:AD82)</f>
        <v>789</v>
      </c>
      <c r="AE83" s="184">
        <f t="shared" si="67"/>
        <v>16827</v>
      </c>
      <c r="AF83" s="16">
        <f>SUM(AF74:AF82)</f>
        <v>1875</v>
      </c>
      <c r="AG83" s="17">
        <f>SUM(AG74:AG82)</f>
        <v>9182</v>
      </c>
      <c r="AH83" s="17">
        <f>SUM(AH74:AH82)</f>
        <v>4391</v>
      </c>
      <c r="AI83" s="17">
        <f>SUM(AI74:AI82)</f>
        <v>771</v>
      </c>
      <c r="AJ83" s="107">
        <f t="shared" si="76"/>
        <v>16219</v>
      </c>
      <c r="AK83" s="115"/>
      <c r="AL83" s="14">
        <f t="shared" si="91"/>
        <v>5026</v>
      </c>
      <c r="AM83" s="14">
        <f t="shared" si="92"/>
        <v>17260</v>
      </c>
      <c r="AN83" s="14">
        <f t="shared" si="93"/>
        <v>13536</v>
      </c>
      <c r="AO83" s="14">
        <f t="shared" si="94"/>
        <v>1700</v>
      </c>
      <c r="AP83" s="14">
        <f t="shared" si="95"/>
        <v>37522</v>
      </c>
      <c r="AQ83" s="3">
        <f t="shared" si="85"/>
        <v>37522</v>
      </c>
      <c r="AR83" s="2"/>
      <c r="AS83" s="2"/>
      <c r="AT83" s="2"/>
      <c r="AU83" s="2"/>
      <c r="AV83" s="2"/>
      <c r="AW83" s="2"/>
      <c r="AX83" s="2"/>
      <c r="AY83" s="2"/>
      <c r="AZ83" s="80" t="s">
        <v>95</v>
      </c>
      <c r="BA83" s="20">
        <f t="shared" si="86"/>
        <v>5026</v>
      </c>
      <c r="BB83" s="20">
        <f t="shared" si="104"/>
        <v>17260</v>
      </c>
      <c r="BC83" s="20">
        <f t="shared" si="105"/>
        <v>13536</v>
      </c>
      <c r="BD83" s="20">
        <f t="shared" si="106"/>
        <v>1700</v>
      </c>
      <c r="BE83" s="46">
        <f t="shared" si="107"/>
        <v>37522</v>
      </c>
      <c r="BF83" s="119"/>
      <c r="BG83" s="221" t="s">
        <v>95</v>
      </c>
      <c r="BH83" s="24">
        <f t="shared" si="108"/>
        <v>4665</v>
      </c>
      <c r="BI83" s="24">
        <f t="shared" si="109"/>
        <v>16684</v>
      </c>
      <c r="BJ83" s="24">
        <f t="shared" si="110"/>
        <v>10681</v>
      </c>
      <c r="BK83" s="24">
        <f t="shared" si="111"/>
        <v>1420</v>
      </c>
      <c r="BL83" s="48">
        <f t="shared" si="112"/>
        <v>33450</v>
      </c>
      <c r="BM83" s="86">
        <f t="shared" si="83"/>
        <v>33450</v>
      </c>
      <c r="BN83" s="86">
        <f t="shared" si="84"/>
        <v>0</v>
      </c>
    </row>
    <row r="84" spans="1:66" ht="15">
      <c r="A84" s="62" t="s">
        <v>96</v>
      </c>
      <c r="B84" s="93"/>
      <c r="C84" s="73"/>
      <c r="D84" s="73"/>
      <c r="E84" s="73"/>
      <c r="F84" s="126">
        <f t="shared" si="69"/>
        <v>0</v>
      </c>
      <c r="G84" s="96"/>
      <c r="H84" s="73"/>
      <c r="I84" s="73"/>
      <c r="J84" s="73"/>
      <c r="K84" s="126">
        <f t="shared" si="70"/>
        <v>0</v>
      </c>
      <c r="L84" s="96"/>
      <c r="M84" s="73"/>
      <c r="N84" s="73"/>
      <c r="O84" s="73"/>
      <c r="P84" s="95">
        <f t="shared" si="72"/>
        <v>0</v>
      </c>
      <c r="Q84" s="96"/>
      <c r="R84" s="73"/>
      <c r="S84" s="73"/>
      <c r="T84" s="73"/>
      <c r="U84" s="129">
        <f t="shared" si="73"/>
        <v>0</v>
      </c>
      <c r="V84" s="96"/>
      <c r="W84" s="73"/>
      <c r="X84" s="73"/>
      <c r="Y84" s="73"/>
      <c r="Z84" s="129">
        <f t="shared" si="74"/>
        <v>0</v>
      </c>
      <c r="AA84" s="197"/>
      <c r="AB84" s="156"/>
      <c r="AC84" s="156"/>
      <c r="AD84" s="156"/>
      <c r="AE84" s="126">
        <f t="shared" si="67"/>
        <v>0</v>
      </c>
      <c r="AF84" s="96"/>
      <c r="AG84" s="73"/>
      <c r="AH84" s="73"/>
      <c r="AI84" s="73"/>
      <c r="AJ84" s="74">
        <f t="shared" si="76"/>
        <v>0</v>
      </c>
      <c r="AK84" s="114"/>
      <c r="AL84" s="14">
        <f t="shared" si="91"/>
        <v>0</v>
      </c>
      <c r="AM84" s="14">
        <f t="shared" si="92"/>
        <v>0</v>
      </c>
      <c r="AN84" s="14">
        <f t="shared" si="93"/>
        <v>0</v>
      </c>
      <c r="AO84" s="14">
        <f t="shared" si="94"/>
        <v>0</v>
      </c>
      <c r="AP84" s="14">
        <f t="shared" si="95"/>
        <v>0</v>
      </c>
      <c r="AQ84" s="3">
        <f t="shared" si="85"/>
        <v>0</v>
      </c>
      <c r="AR84" s="2"/>
      <c r="AS84" s="2"/>
      <c r="AT84" s="2"/>
      <c r="AU84" s="2"/>
      <c r="AV84" s="2"/>
      <c r="AW84" s="2"/>
      <c r="AX84" s="2"/>
      <c r="AY84" s="2"/>
      <c r="AZ84" s="63" t="s">
        <v>96</v>
      </c>
      <c r="BA84" s="73">
        <f t="shared" si="86"/>
        <v>0</v>
      </c>
      <c r="BB84" s="73"/>
      <c r="BC84" s="73"/>
      <c r="BD84" s="73"/>
      <c r="BE84" s="74"/>
      <c r="BF84" s="87"/>
      <c r="BG84" s="222" t="s">
        <v>96</v>
      </c>
      <c r="BH84" s="70"/>
      <c r="BI84" s="70"/>
      <c r="BJ84" s="70"/>
      <c r="BK84" s="70"/>
      <c r="BL84" s="71"/>
      <c r="BM84" s="86">
        <f t="shared" si="83"/>
        <v>0</v>
      </c>
      <c r="BN84" s="86">
        <f t="shared" si="84"/>
        <v>0</v>
      </c>
    </row>
    <row r="85" spans="1:66" ht="15">
      <c r="A85" s="27" t="s">
        <v>97</v>
      </c>
      <c r="B85" s="28"/>
      <c r="C85" s="14">
        <v>14</v>
      </c>
      <c r="D85" s="14"/>
      <c r="E85" s="14"/>
      <c r="F85" s="97">
        <f t="shared" si="69"/>
        <v>14</v>
      </c>
      <c r="G85" s="13">
        <v>7</v>
      </c>
      <c r="H85" s="14">
        <v>29</v>
      </c>
      <c r="I85" s="14"/>
      <c r="J85" s="14"/>
      <c r="K85" s="97">
        <f t="shared" si="70"/>
        <v>36</v>
      </c>
      <c r="L85" s="13">
        <f aca="true" t="shared" si="113" ref="L85:L97">(G85-B85)</f>
        <v>7</v>
      </c>
      <c r="M85" s="14">
        <f aca="true" t="shared" si="114" ref="M85:M97">(H85-C85)</f>
        <v>15</v>
      </c>
      <c r="N85" s="14">
        <f aca="true" t="shared" si="115" ref="N85:N97">(I85-D85)</f>
        <v>0</v>
      </c>
      <c r="O85" s="14">
        <f aca="true" t="shared" si="116" ref="O85:O97">(J85-E85)</f>
        <v>0</v>
      </c>
      <c r="P85" s="29">
        <f t="shared" si="72"/>
        <v>22</v>
      </c>
      <c r="Q85" s="13">
        <v>854</v>
      </c>
      <c r="R85" s="14">
        <v>172</v>
      </c>
      <c r="S85" s="14"/>
      <c r="T85" s="14"/>
      <c r="U85" s="97">
        <f t="shared" si="73"/>
        <v>1026</v>
      </c>
      <c r="V85" s="13"/>
      <c r="W85" s="14">
        <v>7</v>
      </c>
      <c r="X85" s="14"/>
      <c r="Y85" s="14"/>
      <c r="Z85" s="97">
        <f t="shared" si="74"/>
        <v>7</v>
      </c>
      <c r="AA85" s="194">
        <v>4</v>
      </c>
      <c r="AB85" s="176">
        <v>187</v>
      </c>
      <c r="AC85" s="152"/>
      <c r="AD85" s="152"/>
      <c r="AE85" s="97">
        <f aca="true" t="shared" si="117" ref="AE85:AE116">SUM(AA85:AD85)</f>
        <v>191</v>
      </c>
      <c r="AF85" s="13">
        <f aca="true" t="shared" si="118" ref="AF85:AF97">(AA85-V85)</f>
        <v>4</v>
      </c>
      <c r="AG85" s="14">
        <f aca="true" t="shared" si="119" ref="AG85:AG97">(AB85-W85)</f>
        <v>180</v>
      </c>
      <c r="AH85" s="14">
        <f aca="true" t="shared" si="120" ref="AH85:AH97">(AC85-X85)</f>
        <v>0</v>
      </c>
      <c r="AI85" s="14">
        <f aca="true" t="shared" si="121" ref="AI85:AI97">(AD85-Y85)</f>
        <v>0</v>
      </c>
      <c r="AJ85" s="30">
        <f t="shared" si="76"/>
        <v>184</v>
      </c>
      <c r="AK85" s="114"/>
      <c r="AL85" s="14">
        <f t="shared" si="91"/>
        <v>865</v>
      </c>
      <c r="AM85" s="14">
        <f t="shared" si="92"/>
        <v>388</v>
      </c>
      <c r="AN85" s="14">
        <f t="shared" si="93"/>
        <v>0</v>
      </c>
      <c r="AO85" s="14">
        <f t="shared" si="94"/>
        <v>0</v>
      </c>
      <c r="AP85" s="14">
        <f t="shared" si="95"/>
        <v>1253</v>
      </c>
      <c r="AQ85" s="3">
        <f t="shared" si="85"/>
        <v>1253</v>
      </c>
      <c r="AR85" s="2"/>
      <c r="AS85" s="2"/>
      <c r="AT85" s="2"/>
      <c r="AU85" s="2"/>
      <c r="AV85" s="2"/>
      <c r="AW85" s="2"/>
      <c r="AX85" s="2"/>
      <c r="AY85" s="2"/>
      <c r="AZ85" s="31" t="s">
        <v>97</v>
      </c>
      <c r="BA85" s="14">
        <f t="shared" si="86"/>
        <v>865</v>
      </c>
      <c r="BB85" s="14">
        <f aca="true" t="shared" si="122" ref="BB85:BB97">AM85</f>
        <v>388</v>
      </c>
      <c r="BC85" s="14">
        <f aca="true" t="shared" si="123" ref="BC85:BC97">AN85</f>
        <v>0</v>
      </c>
      <c r="BD85" s="14">
        <f aca="true" t="shared" si="124" ref="BD85:BD97">AO85</f>
        <v>0</v>
      </c>
      <c r="BE85" s="30">
        <f aca="true" t="shared" si="125" ref="BE85:BE97">SUM(BA85:BD85)</f>
        <v>1253</v>
      </c>
      <c r="BF85" s="87"/>
      <c r="BG85" s="41" t="s">
        <v>97</v>
      </c>
      <c r="BH85" s="14">
        <f aca="true" t="shared" si="126" ref="BH85:BH98">(BA85-G85)</f>
        <v>858</v>
      </c>
      <c r="BI85" s="14">
        <f aca="true" t="shared" si="127" ref="BI85:BI98">(BB85-H85)</f>
        <v>359</v>
      </c>
      <c r="BJ85" s="14">
        <f aca="true" t="shared" si="128" ref="BJ85:BJ98">(BC85-I85)</f>
        <v>0</v>
      </c>
      <c r="BK85" s="14">
        <f aca="true" t="shared" si="129" ref="BK85:BK98">(BD85-J85)</f>
        <v>0</v>
      </c>
      <c r="BL85" s="30">
        <f aca="true" t="shared" si="130" ref="BL85:BL98">(BE85-K85)</f>
        <v>1217</v>
      </c>
      <c r="BM85" s="86">
        <f t="shared" si="83"/>
        <v>1217</v>
      </c>
      <c r="BN85" s="86">
        <f t="shared" si="84"/>
        <v>0</v>
      </c>
    </row>
    <row r="86" spans="1:66" ht="15">
      <c r="A86" s="27" t="s">
        <v>98</v>
      </c>
      <c r="B86" s="28"/>
      <c r="C86" s="14"/>
      <c r="D86" s="14"/>
      <c r="E86" s="14"/>
      <c r="F86" s="181">
        <f t="shared" si="69"/>
        <v>0</v>
      </c>
      <c r="G86" s="28"/>
      <c r="H86" s="14"/>
      <c r="I86" s="14">
        <v>27</v>
      </c>
      <c r="J86" s="14">
        <v>31</v>
      </c>
      <c r="K86" s="97">
        <f t="shared" si="70"/>
        <v>58</v>
      </c>
      <c r="L86" s="13">
        <f t="shared" si="113"/>
        <v>0</v>
      </c>
      <c r="M86" s="14">
        <f t="shared" si="114"/>
        <v>0</v>
      </c>
      <c r="N86" s="14">
        <f t="shared" si="115"/>
        <v>27</v>
      </c>
      <c r="O86" s="14">
        <f t="shared" si="116"/>
        <v>31</v>
      </c>
      <c r="P86" s="29">
        <f t="shared" si="72"/>
        <v>58</v>
      </c>
      <c r="Q86" s="13">
        <v>57</v>
      </c>
      <c r="R86" s="14">
        <v>283</v>
      </c>
      <c r="S86" s="14">
        <v>89</v>
      </c>
      <c r="T86" s="14">
        <v>51</v>
      </c>
      <c r="U86" s="97">
        <f t="shared" si="73"/>
        <v>480</v>
      </c>
      <c r="V86" s="13">
        <v>1</v>
      </c>
      <c r="W86" s="14"/>
      <c r="X86" s="14"/>
      <c r="Y86" s="14"/>
      <c r="Z86" s="97">
        <f t="shared" si="74"/>
        <v>1</v>
      </c>
      <c r="AA86" s="199">
        <v>28</v>
      </c>
      <c r="AB86" s="152">
        <v>316</v>
      </c>
      <c r="AC86" s="152">
        <v>54</v>
      </c>
      <c r="AD86" s="152">
        <v>56</v>
      </c>
      <c r="AE86" s="97">
        <f t="shared" si="117"/>
        <v>454</v>
      </c>
      <c r="AF86" s="13">
        <f t="shared" si="118"/>
        <v>27</v>
      </c>
      <c r="AG86" s="14">
        <f t="shared" si="119"/>
        <v>316</v>
      </c>
      <c r="AH86" s="14">
        <f t="shared" si="120"/>
        <v>54</v>
      </c>
      <c r="AI86" s="14">
        <f t="shared" si="121"/>
        <v>56</v>
      </c>
      <c r="AJ86" s="30">
        <f t="shared" si="76"/>
        <v>453</v>
      </c>
      <c r="AK86" s="114"/>
      <c r="AL86" s="14">
        <f t="shared" si="91"/>
        <v>85</v>
      </c>
      <c r="AM86" s="14">
        <f t="shared" si="92"/>
        <v>599</v>
      </c>
      <c r="AN86" s="14">
        <f t="shared" si="93"/>
        <v>170</v>
      </c>
      <c r="AO86" s="14">
        <f t="shared" si="94"/>
        <v>138</v>
      </c>
      <c r="AP86" s="14">
        <f t="shared" si="95"/>
        <v>992</v>
      </c>
      <c r="AQ86" s="3">
        <f t="shared" si="85"/>
        <v>992</v>
      </c>
      <c r="AR86" s="2"/>
      <c r="AS86" s="2"/>
      <c r="AT86" s="2"/>
      <c r="AU86" s="2"/>
      <c r="AV86" s="2"/>
      <c r="AW86" s="2"/>
      <c r="AX86" s="2"/>
      <c r="AY86" s="2"/>
      <c r="AZ86" s="31" t="s">
        <v>98</v>
      </c>
      <c r="BA86" s="14">
        <f t="shared" si="86"/>
        <v>85</v>
      </c>
      <c r="BB86" s="14">
        <f t="shared" si="122"/>
        <v>599</v>
      </c>
      <c r="BC86" s="14">
        <f t="shared" si="123"/>
        <v>170</v>
      </c>
      <c r="BD86" s="14">
        <f t="shared" si="124"/>
        <v>138</v>
      </c>
      <c r="BE86" s="30">
        <f t="shared" si="125"/>
        <v>992</v>
      </c>
      <c r="BF86" s="87"/>
      <c r="BG86" s="41" t="s">
        <v>98</v>
      </c>
      <c r="BH86" s="14">
        <f t="shared" si="126"/>
        <v>85</v>
      </c>
      <c r="BI86" s="14">
        <f t="shared" si="127"/>
        <v>599</v>
      </c>
      <c r="BJ86" s="14">
        <f t="shared" si="128"/>
        <v>143</v>
      </c>
      <c r="BK86" s="14">
        <f t="shared" si="129"/>
        <v>107</v>
      </c>
      <c r="BL86" s="30">
        <f t="shared" si="130"/>
        <v>934</v>
      </c>
      <c r="BM86" s="86">
        <f t="shared" si="83"/>
        <v>934</v>
      </c>
      <c r="BN86" s="86">
        <f t="shared" si="84"/>
        <v>0</v>
      </c>
    </row>
    <row r="87" spans="1:66" ht="15">
      <c r="A87" s="27" t="s">
        <v>184</v>
      </c>
      <c r="B87" s="28"/>
      <c r="C87" s="14"/>
      <c r="D87" s="14"/>
      <c r="E87" s="14"/>
      <c r="F87" s="181">
        <f t="shared" si="69"/>
        <v>0</v>
      </c>
      <c r="G87" s="28"/>
      <c r="H87" s="14"/>
      <c r="I87" s="14"/>
      <c r="J87" s="14"/>
      <c r="K87" s="97">
        <f t="shared" si="70"/>
        <v>0</v>
      </c>
      <c r="L87" s="13">
        <f t="shared" si="113"/>
        <v>0</v>
      </c>
      <c r="M87" s="14">
        <f t="shared" si="114"/>
        <v>0</v>
      </c>
      <c r="N87" s="14">
        <f t="shared" si="115"/>
        <v>0</v>
      </c>
      <c r="O87" s="14">
        <f t="shared" si="116"/>
        <v>0</v>
      </c>
      <c r="P87" s="29">
        <f t="shared" si="72"/>
        <v>0</v>
      </c>
      <c r="Q87" s="13">
        <v>250</v>
      </c>
      <c r="R87" s="14">
        <v>136</v>
      </c>
      <c r="S87" s="14"/>
      <c r="T87" s="14"/>
      <c r="U87" s="97">
        <f t="shared" si="73"/>
        <v>386</v>
      </c>
      <c r="V87" s="13"/>
      <c r="W87" s="14"/>
      <c r="X87" s="14"/>
      <c r="Y87" s="14"/>
      <c r="Z87" s="97">
        <f t="shared" si="74"/>
        <v>0</v>
      </c>
      <c r="AA87" s="199"/>
      <c r="AB87" s="152">
        <v>408</v>
      </c>
      <c r="AC87" s="152"/>
      <c r="AD87" s="152"/>
      <c r="AE87" s="97">
        <f t="shared" si="117"/>
        <v>408</v>
      </c>
      <c r="AF87" s="13">
        <f t="shared" si="118"/>
        <v>0</v>
      </c>
      <c r="AG87" s="14">
        <f t="shared" si="119"/>
        <v>408</v>
      </c>
      <c r="AH87" s="14">
        <f t="shared" si="120"/>
        <v>0</v>
      </c>
      <c r="AI87" s="14">
        <f t="shared" si="121"/>
        <v>0</v>
      </c>
      <c r="AJ87" s="30">
        <f t="shared" si="76"/>
        <v>408</v>
      </c>
      <c r="AK87" s="114"/>
      <c r="AL87" s="14">
        <f t="shared" si="91"/>
        <v>250</v>
      </c>
      <c r="AM87" s="14">
        <f t="shared" si="92"/>
        <v>544</v>
      </c>
      <c r="AN87" s="14">
        <f t="shared" si="93"/>
        <v>0</v>
      </c>
      <c r="AO87" s="14">
        <f t="shared" si="94"/>
        <v>0</v>
      </c>
      <c r="AP87" s="14">
        <f t="shared" si="95"/>
        <v>794</v>
      </c>
      <c r="AQ87" s="3">
        <f t="shared" si="85"/>
        <v>794</v>
      </c>
      <c r="AR87" s="2"/>
      <c r="AS87" s="2"/>
      <c r="AT87" s="2"/>
      <c r="AU87" s="2"/>
      <c r="AV87" s="2"/>
      <c r="AW87" s="2"/>
      <c r="AX87" s="2"/>
      <c r="AY87" s="2"/>
      <c r="AZ87" s="31" t="s">
        <v>99</v>
      </c>
      <c r="BA87" s="14">
        <f t="shared" si="86"/>
        <v>250</v>
      </c>
      <c r="BB87" s="14">
        <f t="shared" si="122"/>
        <v>544</v>
      </c>
      <c r="BC87" s="14">
        <f t="shared" si="123"/>
        <v>0</v>
      </c>
      <c r="BD87" s="14">
        <f t="shared" si="124"/>
        <v>0</v>
      </c>
      <c r="BE87" s="30">
        <f t="shared" si="125"/>
        <v>794</v>
      </c>
      <c r="BF87" s="87"/>
      <c r="BG87" s="41" t="s">
        <v>99</v>
      </c>
      <c r="BH87" s="14">
        <f t="shared" si="126"/>
        <v>250</v>
      </c>
      <c r="BI87" s="14">
        <f t="shared" si="127"/>
        <v>544</v>
      </c>
      <c r="BJ87" s="14">
        <f t="shared" si="128"/>
        <v>0</v>
      </c>
      <c r="BK87" s="14">
        <f t="shared" si="129"/>
        <v>0</v>
      </c>
      <c r="BL87" s="30">
        <f t="shared" si="130"/>
        <v>794</v>
      </c>
      <c r="BM87" s="86">
        <f t="shared" si="83"/>
        <v>794</v>
      </c>
      <c r="BN87" s="86">
        <f t="shared" si="84"/>
        <v>0</v>
      </c>
    </row>
    <row r="88" spans="1:66" ht="15">
      <c r="A88" s="27" t="s">
        <v>100</v>
      </c>
      <c r="B88" s="28"/>
      <c r="C88" s="14">
        <v>4</v>
      </c>
      <c r="D88" s="14">
        <v>4</v>
      </c>
      <c r="E88" s="14"/>
      <c r="F88" s="181">
        <f t="shared" si="69"/>
        <v>8</v>
      </c>
      <c r="G88" s="28"/>
      <c r="H88" s="14">
        <v>135</v>
      </c>
      <c r="I88" s="14">
        <v>25</v>
      </c>
      <c r="J88" s="14"/>
      <c r="K88" s="97">
        <f t="shared" si="70"/>
        <v>160</v>
      </c>
      <c r="L88" s="13">
        <f t="shared" si="113"/>
        <v>0</v>
      </c>
      <c r="M88" s="14">
        <f t="shared" si="114"/>
        <v>131</v>
      </c>
      <c r="N88" s="14">
        <f t="shared" si="115"/>
        <v>21</v>
      </c>
      <c r="O88" s="14">
        <f t="shared" si="116"/>
        <v>0</v>
      </c>
      <c r="P88" s="29">
        <f t="shared" si="72"/>
        <v>152</v>
      </c>
      <c r="Q88" s="13">
        <v>113</v>
      </c>
      <c r="R88" s="14">
        <v>853</v>
      </c>
      <c r="S88" s="14">
        <v>289</v>
      </c>
      <c r="T88" s="14"/>
      <c r="U88" s="97">
        <f t="shared" si="73"/>
        <v>1255</v>
      </c>
      <c r="V88" s="13"/>
      <c r="W88" s="14">
        <v>6</v>
      </c>
      <c r="X88" s="14">
        <v>10</v>
      </c>
      <c r="Y88" s="14"/>
      <c r="Z88" s="97">
        <f t="shared" si="74"/>
        <v>16</v>
      </c>
      <c r="AA88" s="199"/>
      <c r="AB88" s="152">
        <v>1242</v>
      </c>
      <c r="AC88" s="152">
        <v>298</v>
      </c>
      <c r="AD88" s="152"/>
      <c r="AE88" s="97">
        <f t="shared" si="117"/>
        <v>1540</v>
      </c>
      <c r="AF88" s="13">
        <f t="shared" si="118"/>
        <v>0</v>
      </c>
      <c r="AG88" s="14">
        <f t="shared" si="119"/>
        <v>1236</v>
      </c>
      <c r="AH88" s="14">
        <f t="shared" si="120"/>
        <v>288</v>
      </c>
      <c r="AI88" s="14">
        <f t="shared" si="121"/>
        <v>0</v>
      </c>
      <c r="AJ88" s="30">
        <f t="shared" si="76"/>
        <v>1524</v>
      </c>
      <c r="AK88" s="114"/>
      <c r="AL88" s="14">
        <f t="shared" si="91"/>
        <v>113</v>
      </c>
      <c r="AM88" s="14">
        <f t="shared" si="92"/>
        <v>2230</v>
      </c>
      <c r="AN88" s="14">
        <f t="shared" si="93"/>
        <v>612</v>
      </c>
      <c r="AO88" s="14">
        <f t="shared" si="94"/>
        <v>0</v>
      </c>
      <c r="AP88" s="14">
        <f t="shared" si="95"/>
        <v>2955</v>
      </c>
      <c r="AQ88" s="3">
        <f t="shared" si="85"/>
        <v>2955</v>
      </c>
      <c r="AR88" s="2"/>
      <c r="AS88" s="2"/>
      <c r="AT88" s="2"/>
      <c r="AU88" s="2"/>
      <c r="AV88" s="2"/>
      <c r="AW88" s="2"/>
      <c r="AX88" s="2"/>
      <c r="AY88" s="2"/>
      <c r="AZ88" s="31" t="s">
        <v>100</v>
      </c>
      <c r="BA88" s="14">
        <f t="shared" si="86"/>
        <v>113</v>
      </c>
      <c r="BB88" s="14">
        <f t="shared" si="122"/>
        <v>2230</v>
      </c>
      <c r="BC88" s="14">
        <f t="shared" si="123"/>
        <v>612</v>
      </c>
      <c r="BD88" s="14">
        <f t="shared" si="124"/>
        <v>0</v>
      </c>
      <c r="BE88" s="30">
        <f t="shared" si="125"/>
        <v>2955</v>
      </c>
      <c r="BF88" s="87"/>
      <c r="BG88" s="41" t="s">
        <v>100</v>
      </c>
      <c r="BH88" s="14">
        <f t="shared" si="126"/>
        <v>113</v>
      </c>
      <c r="BI88" s="14">
        <f t="shared" si="127"/>
        <v>2095</v>
      </c>
      <c r="BJ88" s="14">
        <f t="shared" si="128"/>
        <v>587</v>
      </c>
      <c r="BK88" s="14">
        <f t="shared" si="129"/>
        <v>0</v>
      </c>
      <c r="BL88" s="30">
        <f t="shared" si="130"/>
        <v>2795</v>
      </c>
      <c r="BM88" s="86">
        <f t="shared" si="83"/>
        <v>2795</v>
      </c>
      <c r="BN88" s="86">
        <f t="shared" si="84"/>
        <v>0</v>
      </c>
    </row>
    <row r="89" spans="1:66" ht="15">
      <c r="A89" s="27" t="s">
        <v>101</v>
      </c>
      <c r="B89" s="28"/>
      <c r="C89" s="14">
        <v>10</v>
      </c>
      <c r="D89" s="14"/>
      <c r="E89" s="14"/>
      <c r="F89" s="181">
        <f aca="true" t="shared" si="131" ref="F89:F120">SUM(B89:E89)</f>
        <v>10</v>
      </c>
      <c r="G89" s="28">
        <v>108</v>
      </c>
      <c r="H89" s="14">
        <v>62</v>
      </c>
      <c r="I89" s="14"/>
      <c r="J89" s="14"/>
      <c r="K89" s="97">
        <f aca="true" t="shared" si="132" ref="K89:K120">SUM(G89:J89)</f>
        <v>170</v>
      </c>
      <c r="L89" s="13">
        <f t="shared" si="113"/>
        <v>108</v>
      </c>
      <c r="M89" s="14">
        <f t="shared" si="114"/>
        <v>52</v>
      </c>
      <c r="N89" s="14">
        <f t="shared" si="115"/>
        <v>0</v>
      </c>
      <c r="O89" s="14">
        <f t="shared" si="116"/>
        <v>0</v>
      </c>
      <c r="P89" s="29">
        <f aca="true" t="shared" si="133" ref="P89:P115">SUM(L89:O89)</f>
        <v>160</v>
      </c>
      <c r="Q89" s="13">
        <v>481</v>
      </c>
      <c r="R89" s="14">
        <v>2502</v>
      </c>
      <c r="S89" s="14">
        <v>54</v>
      </c>
      <c r="T89" s="14"/>
      <c r="U89" s="97">
        <f aca="true" t="shared" si="134" ref="U89:U119">SUM(Q89:T89)</f>
        <v>3037</v>
      </c>
      <c r="V89" s="13"/>
      <c r="W89" s="14">
        <v>8</v>
      </c>
      <c r="X89" s="14"/>
      <c r="Y89" s="14"/>
      <c r="Z89" s="97">
        <f aca="true" t="shared" si="135" ref="Z89:Z120">SUM(V89:Y89)</f>
        <v>8</v>
      </c>
      <c r="AA89" s="199">
        <v>319</v>
      </c>
      <c r="AB89" s="152">
        <v>2697</v>
      </c>
      <c r="AC89" s="152">
        <v>72</v>
      </c>
      <c r="AD89" s="152"/>
      <c r="AE89" s="97">
        <f t="shared" si="117"/>
        <v>3088</v>
      </c>
      <c r="AF89" s="13">
        <f t="shared" si="118"/>
        <v>319</v>
      </c>
      <c r="AG89" s="14">
        <f t="shared" si="119"/>
        <v>2689</v>
      </c>
      <c r="AH89" s="14">
        <f t="shared" si="120"/>
        <v>72</v>
      </c>
      <c r="AI89" s="14">
        <f t="shared" si="121"/>
        <v>0</v>
      </c>
      <c r="AJ89" s="30">
        <f aca="true" t="shared" si="136" ref="AJ89:AJ115">SUM(AF89:AI89)</f>
        <v>3080</v>
      </c>
      <c r="AK89" s="114"/>
      <c r="AL89" s="14">
        <f t="shared" si="91"/>
        <v>908</v>
      </c>
      <c r="AM89" s="14">
        <f t="shared" si="92"/>
        <v>5261</v>
      </c>
      <c r="AN89" s="14">
        <f t="shared" si="93"/>
        <v>126</v>
      </c>
      <c r="AO89" s="14">
        <f t="shared" si="94"/>
        <v>0</v>
      </c>
      <c r="AP89" s="14">
        <f t="shared" si="95"/>
        <v>6295</v>
      </c>
      <c r="AQ89" s="3">
        <f t="shared" si="85"/>
        <v>6295</v>
      </c>
      <c r="AR89" s="2"/>
      <c r="AS89" s="2"/>
      <c r="AT89" s="2"/>
      <c r="AU89" s="2"/>
      <c r="AV89" s="2"/>
      <c r="AW89" s="2"/>
      <c r="AX89" s="2"/>
      <c r="AY89" s="2"/>
      <c r="AZ89" s="31" t="s">
        <v>101</v>
      </c>
      <c r="BA89" s="14">
        <f t="shared" si="86"/>
        <v>908</v>
      </c>
      <c r="BB89" s="14">
        <f t="shared" si="122"/>
        <v>5261</v>
      </c>
      <c r="BC89" s="14">
        <f t="shared" si="123"/>
        <v>126</v>
      </c>
      <c r="BD89" s="14">
        <f t="shared" si="124"/>
        <v>0</v>
      </c>
      <c r="BE89" s="30">
        <f t="shared" si="125"/>
        <v>6295</v>
      </c>
      <c r="BF89" s="87"/>
      <c r="BG89" s="41" t="s">
        <v>101</v>
      </c>
      <c r="BH89" s="14">
        <f t="shared" si="126"/>
        <v>800</v>
      </c>
      <c r="BI89" s="14">
        <f t="shared" si="127"/>
        <v>5199</v>
      </c>
      <c r="BJ89" s="14">
        <f t="shared" si="128"/>
        <v>126</v>
      </c>
      <c r="BK89" s="14">
        <f t="shared" si="129"/>
        <v>0</v>
      </c>
      <c r="BL89" s="30">
        <f t="shared" si="130"/>
        <v>6125</v>
      </c>
      <c r="BM89" s="86">
        <f t="shared" si="83"/>
        <v>6125</v>
      </c>
      <c r="BN89" s="86">
        <f t="shared" si="84"/>
        <v>0</v>
      </c>
    </row>
    <row r="90" spans="1:66" ht="15">
      <c r="A90" s="27" t="s">
        <v>102</v>
      </c>
      <c r="B90" s="28"/>
      <c r="C90" s="14">
        <v>1</v>
      </c>
      <c r="D90" s="14"/>
      <c r="E90" s="14"/>
      <c r="F90" s="181">
        <f t="shared" si="131"/>
        <v>1</v>
      </c>
      <c r="G90" s="28"/>
      <c r="H90" s="14">
        <v>20</v>
      </c>
      <c r="I90" s="14">
        <v>8</v>
      </c>
      <c r="J90" s="14">
        <v>53</v>
      </c>
      <c r="K90" s="97">
        <f t="shared" si="132"/>
        <v>81</v>
      </c>
      <c r="L90" s="13">
        <f t="shared" si="113"/>
        <v>0</v>
      </c>
      <c r="M90" s="14">
        <f t="shared" si="114"/>
        <v>19</v>
      </c>
      <c r="N90" s="14">
        <f t="shared" si="115"/>
        <v>8</v>
      </c>
      <c r="O90" s="14">
        <f t="shared" si="116"/>
        <v>53</v>
      </c>
      <c r="P90" s="29">
        <f t="shared" si="133"/>
        <v>80</v>
      </c>
      <c r="Q90" s="13">
        <v>75</v>
      </c>
      <c r="R90" s="14">
        <v>906</v>
      </c>
      <c r="S90" s="14">
        <v>91</v>
      </c>
      <c r="T90" s="14">
        <v>70</v>
      </c>
      <c r="U90" s="97">
        <f t="shared" si="134"/>
        <v>1142</v>
      </c>
      <c r="V90" s="13"/>
      <c r="W90" s="14"/>
      <c r="X90" s="14"/>
      <c r="Y90" s="14"/>
      <c r="Z90" s="97">
        <f t="shared" si="135"/>
        <v>0</v>
      </c>
      <c r="AA90" s="199"/>
      <c r="AB90" s="152">
        <v>932</v>
      </c>
      <c r="AC90" s="152">
        <v>94</v>
      </c>
      <c r="AD90" s="152">
        <v>72</v>
      </c>
      <c r="AE90" s="97">
        <f t="shared" si="117"/>
        <v>1098</v>
      </c>
      <c r="AF90" s="13">
        <f t="shared" si="118"/>
        <v>0</v>
      </c>
      <c r="AG90" s="14">
        <f t="shared" si="119"/>
        <v>932</v>
      </c>
      <c r="AH90" s="14">
        <f t="shared" si="120"/>
        <v>94</v>
      </c>
      <c r="AI90" s="14">
        <f t="shared" si="121"/>
        <v>72</v>
      </c>
      <c r="AJ90" s="30">
        <f t="shared" si="136"/>
        <v>1098</v>
      </c>
      <c r="AK90" s="114"/>
      <c r="AL90" s="14">
        <f t="shared" si="91"/>
        <v>75</v>
      </c>
      <c r="AM90" s="14">
        <f t="shared" si="92"/>
        <v>1858</v>
      </c>
      <c r="AN90" s="14">
        <f t="shared" si="93"/>
        <v>193</v>
      </c>
      <c r="AO90" s="14">
        <f t="shared" si="94"/>
        <v>195</v>
      </c>
      <c r="AP90" s="14">
        <f t="shared" si="95"/>
        <v>2321</v>
      </c>
      <c r="AQ90" s="3">
        <f t="shared" si="85"/>
        <v>2321</v>
      </c>
      <c r="AR90" s="2"/>
      <c r="AS90" s="2"/>
      <c r="AT90" s="2"/>
      <c r="AU90" s="2"/>
      <c r="AV90" s="2"/>
      <c r="AW90" s="2"/>
      <c r="AX90" s="2"/>
      <c r="AY90" s="2"/>
      <c r="AZ90" s="31" t="s">
        <v>102</v>
      </c>
      <c r="BA90" s="14">
        <f t="shared" si="86"/>
        <v>75</v>
      </c>
      <c r="BB90" s="14">
        <f t="shared" si="122"/>
        <v>1858</v>
      </c>
      <c r="BC90" s="14">
        <f t="shared" si="123"/>
        <v>193</v>
      </c>
      <c r="BD90" s="14">
        <f t="shared" si="124"/>
        <v>195</v>
      </c>
      <c r="BE90" s="30">
        <f t="shared" si="125"/>
        <v>2321</v>
      </c>
      <c r="BF90" s="87"/>
      <c r="BG90" s="41" t="s">
        <v>102</v>
      </c>
      <c r="BH90" s="14">
        <f t="shared" si="126"/>
        <v>75</v>
      </c>
      <c r="BI90" s="14">
        <f t="shared" si="127"/>
        <v>1838</v>
      </c>
      <c r="BJ90" s="14">
        <f t="shared" si="128"/>
        <v>185</v>
      </c>
      <c r="BK90" s="14">
        <f t="shared" si="129"/>
        <v>142</v>
      </c>
      <c r="BL90" s="30">
        <f t="shared" si="130"/>
        <v>2240</v>
      </c>
      <c r="BM90" s="86">
        <f t="shared" si="83"/>
        <v>2240</v>
      </c>
      <c r="BN90" s="86">
        <f t="shared" si="84"/>
        <v>0</v>
      </c>
    </row>
    <row r="91" spans="1:66" ht="15">
      <c r="A91" s="27" t="s">
        <v>103</v>
      </c>
      <c r="B91" s="28"/>
      <c r="C91" s="14">
        <v>3</v>
      </c>
      <c r="D91" s="14"/>
      <c r="E91" s="14"/>
      <c r="F91" s="181">
        <f t="shared" si="131"/>
        <v>3</v>
      </c>
      <c r="G91" s="28"/>
      <c r="H91" s="14">
        <v>135</v>
      </c>
      <c r="I91" s="14">
        <v>149</v>
      </c>
      <c r="J91" s="14">
        <v>3</v>
      </c>
      <c r="K91" s="97">
        <f t="shared" si="132"/>
        <v>287</v>
      </c>
      <c r="L91" s="13">
        <f t="shared" si="113"/>
        <v>0</v>
      </c>
      <c r="M91" s="14">
        <f t="shared" si="114"/>
        <v>132</v>
      </c>
      <c r="N91" s="14">
        <f t="shared" si="115"/>
        <v>149</v>
      </c>
      <c r="O91" s="14">
        <f t="shared" si="116"/>
        <v>3</v>
      </c>
      <c r="P91" s="29">
        <f t="shared" si="133"/>
        <v>284</v>
      </c>
      <c r="Q91" s="13">
        <v>432</v>
      </c>
      <c r="R91" s="14">
        <v>2312</v>
      </c>
      <c r="S91" s="14">
        <v>489</v>
      </c>
      <c r="T91" s="14">
        <v>24</v>
      </c>
      <c r="U91" s="97">
        <f t="shared" si="134"/>
        <v>3257</v>
      </c>
      <c r="V91" s="13"/>
      <c r="W91" s="14">
        <v>5</v>
      </c>
      <c r="X91" s="14">
        <v>7</v>
      </c>
      <c r="Y91" s="14"/>
      <c r="Z91" s="97">
        <f t="shared" si="135"/>
        <v>12</v>
      </c>
      <c r="AA91" s="199">
        <v>363</v>
      </c>
      <c r="AB91" s="152">
        <v>2294</v>
      </c>
      <c r="AC91" s="152">
        <v>475</v>
      </c>
      <c r="AD91" s="152">
        <v>26</v>
      </c>
      <c r="AE91" s="97">
        <f t="shared" si="117"/>
        <v>3158</v>
      </c>
      <c r="AF91" s="13">
        <f t="shared" si="118"/>
        <v>363</v>
      </c>
      <c r="AG91" s="14">
        <f t="shared" si="119"/>
        <v>2289</v>
      </c>
      <c r="AH91" s="14">
        <f t="shared" si="120"/>
        <v>468</v>
      </c>
      <c r="AI91" s="14">
        <f t="shared" si="121"/>
        <v>26</v>
      </c>
      <c r="AJ91" s="30">
        <f t="shared" si="136"/>
        <v>3146</v>
      </c>
      <c r="AK91" s="114"/>
      <c r="AL91" s="14">
        <f t="shared" si="91"/>
        <v>795</v>
      </c>
      <c r="AM91" s="14">
        <f t="shared" si="92"/>
        <v>4741</v>
      </c>
      <c r="AN91" s="14">
        <f t="shared" si="93"/>
        <v>1113</v>
      </c>
      <c r="AO91" s="14">
        <f t="shared" si="94"/>
        <v>53</v>
      </c>
      <c r="AP91" s="14">
        <f t="shared" si="95"/>
        <v>6702</v>
      </c>
      <c r="AQ91" s="3">
        <f t="shared" si="85"/>
        <v>6702</v>
      </c>
      <c r="AR91" s="2"/>
      <c r="AS91" s="2"/>
      <c r="AT91" s="2"/>
      <c r="AU91" s="2"/>
      <c r="AV91" s="2"/>
      <c r="AW91" s="2"/>
      <c r="AX91" s="2"/>
      <c r="AY91" s="2"/>
      <c r="AZ91" s="31" t="s">
        <v>103</v>
      </c>
      <c r="BA91" s="14">
        <f t="shared" si="86"/>
        <v>795</v>
      </c>
      <c r="BB91" s="14">
        <f t="shared" si="122"/>
        <v>4741</v>
      </c>
      <c r="BC91" s="14">
        <f t="shared" si="123"/>
        <v>1113</v>
      </c>
      <c r="BD91" s="14">
        <f t="shared" si="124"/>
        <v>53</v>
      </c>
      <c r="BE91" s="30">
        <f t="shared" si="125"/>
        <v>6702</v>
      </c>
      <c r="BF91" s="87"/>
      <c r="BG91" s="41" t="s">
        <v>103</v>
      </c>
      <c r="BH91" s="14">
        <f t="shared" si="126"/>
        <v>795</v>
      </c>
      <c r="BI91" s="14">
        <f t="shared" si="127"/>
        <v>4606</v>
      </c>
      <c r="BJ91" s="14">
        <f t="shared" si="128"/>
        <v>964</v>
      </c>
      <c r="BK91" s="14">
        <f t="shared" si="129"/>
        <v>50</v>
      </c>
      <c r="BL91" s="30">
        <f t="shared" si="130"/>
        <v>6415</v>
      </c>
      <c r="BM91" s="86">
        <f t="shared" si="83"/>
        <v>6415</v>
      </c>
      <c r="BN91" s="86">
        <f t="shared" si="84"/>
        <v>0</v>
      </c>
    </row>
    <row r="92" spans="1:66" ht="15">
      <c r="A92" s="27" t="s">
        <v>104</v>
      </c>
      <c r="B92" s="28"/>
      <c r="C92" s="14">
        <v>7</v>
      </c>
      <c r="D92" s="14">
        <v>6</v>
      </c>
      <c r="E92" s="14"/>
      <c r="F92" s="181">
        <f t="shared" si="131"/>
        <v>13</v>
      </c>
      <c r="G92" s="28"/>
      <c r="H92" s="14">
        <v>107</v>
      </c>
      <c r="I92" s="14">
        <v>13</v>
      </c>
      <c r="J92" s="14">
        <v>4</v>
      </c>
      <c r="K92" s="97">
        <f t="shared" si="132"/>
        <v>124</v>
      </c>
      <c r="L92" s="13">
        <f t="shared" si="113"/>
        <v>0</v>
      </c>
      <c r="M92" s="14">
        <f t="shared" si="114"/>
        <v>100</v>
      </c>
      <c r="N92" s="14">
        <f t="shared" si="115"/>
        <v>7</v>
      </c>
      <c r="O92" s="14">
        <f t="shared" si="116"/>
        <v>4</v>
      </c>
      <c r="P92" s="29">
        <f t="shared" si="133"/>
        <v>111</v>
      </c>
      <c r="Q92" s="13">
        <v>630</v>
      </c>
      <c r="R92" s="14">
        <v>2071</v>
      </c>
      <c r="S92" s="14">
        <v>361</v>
      </c>
      <c r="T92" s="14">
        <v>67</v>
      </c>
      <c r="U92" s="97">
        <f t="shared" si="134"/>
        <v>3129</v>
      </c>
      <c r="V92" s="13"/>
      <c r="W92" s="14">
        <v>1</v>
      </c>
      <c r="X92" s="14">
        <v>1</v>
      </c>
      <c r="Y92" s="14">
        <v>1</v>
      </c>
      <c r="Z92" s="97">
        <f t="shared" si="135"/>
        <v>3</v>
      </c>
      <c r="AA92" s="199">
        <v>399</v>
      </c>
      <c r="AB92" s="152">
        <v>1874</v>
      </c>
      <c r="AC92" s="152">
        <v>468</v>
      </c>
      <c r="AD92" s="152">
        <v>52</v>
      </c>
      <c r="AE92" s="97">
        <f t="shared" si="117"/>
        <v>2793</v>
      </c>
      <c r="AF92" s="13">
        <f t="shared" si="118"/>
        <v>399</v>
      </c>
      <c r="AG92" s="14">
        <f t="shared" si="119"/>
        <v>1873</v>
      </c>
      <c r="AH92" s="14">
        <f t="shared" si="120"/>
        <v>467</v>
      </c>
      <c r="AI92" s="14">
        <f t="shared" si="121"/>
        <v>51</v>
      </c>
      <c r="AJ92" s="30">
        <f t="shared" si="136"/>
        <v>2790</v>
      </c>
      <c r="AK92" s="114"/>
      <c r="AL92" s="14">
        <f t="shared" si="91"/>
        <v>1029</v>
      </c>
      <c r="AM92" s="14">
        <f t="shared" si="92"/>
        <v>4052</v>
      </c>
      <c r="AN92" s="14">
        <f t="shared" si="93"/>
        <v>842</v>
      </c>
      <c r="AO92" s="14">
        <f t="shared" si="94"/>
        <v>123</v>
      </c>
      <c r="AP92" s="14">
        <f t="shared" si="95"/>
        <v>6046</v>
      </c>
      <c r="AQ92" s="3">
        <f t="shared" si="85"/>
        <v>6046</v>
      </c>
      <c r="AR92" s="2"/>
      <c r="AS92" s="2"/>
      <c r="AT92" s="2"/>
      <c r="AU92" s="2"/>
      <c r="AV92" s="2"/>
      <c r="AW92" s="2"/>
      <c r="AX92" s="2"/>
      <c r="AY92" s="2"/>
      <c r="AZ92" s="31" t="s">
        <v>104</v>
      </c>
      <c r="BA92" s="14">
        <f t="shared" si="86"/>
        <v>1029</v>
      </c>
      <c r="BB92" s="14">
        <f t="shared" si="122"/>
        <v>4052</v>
      </c>
      <c r="BC92" s="14">
        <f t="shared" si="123"/>
        <v>842</v>
      </c>
      <c r="BD92" s="14">
        <f t="shared" si="124"/>
        <v>123</v>
      </c>
      <c r="BE92" s="30">
        <f t="shared" si="125"/>
        <v>6046</v>
      </c>
      <c r="BF92" s="87"/>
      <c r="BG92" s="41" t="s">
        <v>104</v>
      </c>
      <c r="BH92" s="14">
        <f t="shared" si="126"/>
        <v>1029</v>
      </c>
      <c r="BI92" s="14">
        <f t="shared" si="127"/>
        <v>3945</v>
      </c>
      <c r="BJ92" s="14">
        <f t="shared" si="128"/>
        <v>829</v>
      </c>
      <c r="BK92" s="14">
        <f t="shared" si="129"/>
        <v>119</v>
      </c>
      <c r="BL92" s="30">
        <f t="shared" si="130"/>
        <v>5922</v>
      </c>
      <c r="BM92" s="86">
        <f t="shared" si="83"/>
        <v>5922</v>
      </c>
      <c r="BN92" s="86">
        <f t="shared" si="84"/>
        <v>0</v>
      </c>
    </row>
    <row r="93" spans="1:66" ht="15" hidden="1">
      <c r="A93" s="147" t="s">
        <v>105</v>
      </c>
      <c r="B93" s="28"/>
      <c r="C93" s="14"/>
      <c r="D93" s="14"/>
      <c r="E93" s="14"/>
      <c r="F93" s="181">
        <f t="shared" si="131"/>
        <v>0</v>
      </c>
      <c r="G93" s="28"/>
      <c r="H93" s="14"/>
      <c r="I93" s="14"/>
      <c r="J93" s="14"/>
      <c r="K93" s="97">
        <f t="shared" si="132"/>
        <v>0</v>
      </c>
      <c r="L93" s="13">
        <f t="shared" si="113"/>
        <v>0</v>
      </c>
      <c r="M93" s="14">
        <f t="shared" si="114"/>
        <v>0</v>
      </c>
      <c r="N93" s="14">
        <f t="shared" si="115"/>
        <v>0</v>
      </c>
      <c r="O93" s="14">
        <f t="shared" si="116"/>
        <v>0</v>
      </c>
      <c r="P93" s="29">
        <f t="shared" si="133"/>
        <v>0</v>
      </c>
      <c r="Q93" s="13"/>
      <c r="R93" s="14"/>
      <c r="S93" s="14"/>
      <c r="T93" s="14"/>
      <c r="U93" s="97">
        <f t="shared" si="134"/>
        <v>0</v>
      </c>
      <c r="V93" s="13"/>
      <c r="W93" s="14"/>
      <c r="X93" s="14"/>
      <c r="Y93" s="14"/>
      <c r="Z93" s="97">
        <f t="shared" si="135"/>
        <v>0</v>
      </c>
      <c r="AA93" s="199"/>
      <c r="AB93" s="152"/>
      <c r="AC93" s="152"/>
      <c r="AD93" s="152"/>
      <c r="AE93" s="97">
        <f t="shared" si="117"/>
        <v>0</v>
      </c>
      <c r="AF93" s="13">
        <f t="shared" si="118"/>
        <v>0</v>
      </c>
      <c r="AG93" s="14">
        <f t="shared" si="119"/>
        <v>0</v>
      </c>
      <c r="AH93" s="14">
        <f t="shared" si="120"/>
        <v>0</v>
      </c>
      <c r="AI93" s="14">
        <f t="shared" si="121"/>
        <v>0</v>
      </c>
      <c r="AJ93" s="30">
        <f t="shared" si="136"/>
        <v>0</v>
      </c>
      <c r="AK93" s="114"/>
      <c r="AL93" s="14">
        <f t="shared" si="91"/>
        <v>0</v>
      </c>
      <c r="AM93" s="14">
        <f t="shared" si="92"/>
        <v>0</v>
      </c>
      <c r="AN93" s="14">
        <f t="shared" si="93"/>
        <v>0</v>
      </c>
      <c r="AO93" s="14">
        <f t="shared" si="94"/>
        <v>0</v>
      </c>
      <c r="AP93" s="14">
        <f t="shared" si="95"/>
        <v>0</v>
      </c>
      <c r="AQ93" s="3">
        <f t="shared" si="85"/>
        <v>0</v>
      </c>
      <c r="AR93" s="2"/>
      <c r="AS93" s="2"/>
      <c r="AT93" s="2"/>
      <c r="AU93" s="2"/>
      <c r="AV93" s="2"/>
      <c r="AW93" s="2"/>
      <c r="AX93" s="2"/>
      <c r="AY93" s="2"/>
      <c r="AZ93" s="31" t="s">
        <v>105</v>
      </c>
      <c r="BA93" s="14">
        <f t="shared" si="86"/>
        <v>0</v>
      </c>
      <c r="BB93" s="14">
        <f t="shared" si="122"/>
        <v>0</v>
      </c>
      <c r="BC93" s="14">
        <f t="shared" si="123"/>
        <v>0</v>
      </c>
      <c r="BD93" s="14">
        <f t="shared" si="124"/>
        <v>0</v>
      </c>
      <c r="BE93" s="30">
        <f t="shared" si="125"/>
        <v>0</v>
      </c>
      <c r="BF93" s="87"/>
      <c r="BG93" s="225" t="s">
        <v>105</v>
      </c>
      <c r="BH93" s="123">
        <f t="shared" si="126"/>
        <v>0</v>
      </c>
      <c r="BI93" s="123">
        <f t="shared" si="127"/>
        <v>0</v>
      </c>
      <c r="BJ93" s="123">
        <f t="shared" si="128"/>
        <v>0</v>
      </c>
      <c r="BK93" s="123">
        <f t="shared" si="129"/>
        <v>0</v>
      </c>
      <c r="BL93" s="148">
        <f t="shared" si="130"/>
        <v>0</v>
      </c>
      <c r="BM93" s="86">
        <f t="shared" si="83"/>
        <v>0</v>
      </c>
      <c r="BN93" s="86">
        <f t="shared" si="84"/>
        <v>0</v>
      </c>
    </row>
    <row r="94" spans="1:66" ht="15">
      <c r="A94" s="27" t="s">
        <v>106</v>
      </c>
      <c r="B94" s="28">
        <v>1</v>
      </c>
      <c r="C94" s="14">
        <v>16</v>
      </c>
      <c r="D94" s="14"/>
      <c r="E94" s="14"/>
      <c r="F94" s="181">
        <f t="shared" si="131"/>
        <v>17</v>
      </c>
      <c r="G94" s="28">
        <v>1</v>
      </c>
      <c r="H94" s="14">
        <v>31</v>
      </c>
      <c r="I94" s="14">
        <v>58</v>
      </c>
      <c r="J94" s="14">
        <v>2</v>
      </c>
      <c r="K94" s="97">
        <f t="shared" si="132"/>
        <v>92</v>
      </c>
      <c r="L94" s="13">
        <f t="shared" si="113"/>
        <v>0</v>
      </c>
      <c r="M94" s="14">
        <f t="shared" si="114"/>
        <v>15</v>
      </c>
      <c r="N94" s="14">
        <f t="shared" si="115"/>
        <v>58</v>
      </c>
      <c r="O94" s="14">
        <f t="shared" si="116"/>
        <v>2</v>
      </c>
      <c r="P94" s="29">
        <f t="shared" si="133"/>
        <v>75</v>
      </c>
      <c r="Q94" s="13">
        <v>570</v>
      </c>
      <c r="R94" s="14">
        <v>1046</v>
      </c>
      <c r="S94" s="14">
        <v>263</v>
      </c>
      <c r="T94" s="14">
        <v>34</v>
      </c>
      <c r="U94" s="97">
        <f t="shared" si="134"/>
        <v>1913</v>
      </c>
      <c r="V94" s="13"/>
      <c r="W94" s="14">
        <v>22</v>
      </c>
      <c r="X94" s="14"/>
      <c r="Y94" s="14"/>
      <c r="Z94" s="97">
        <f t="shared" si="135"/>
        <v>22</v>
      </c>
      <c r="AA94" s="199">
        <v>417</v>
      </c>
      <c r="AB94" s="152">
        <v>1067</v>
      </c>
      <c r="AC94" s="152">
        <v>281</v>
      </c>
      <c r="AD94" s="152">
        <v>65</v>
      </c>
      <c r="AE94" s="97">
        <f t="shared" si="117"/>
        <v>1830</v>
      </c>
      <c r="AF94" s="13">
        <f t="shared" si="118"/>
        <v>417</v>
      </c>
      <c r="AG94" s="14">
        <f t="shared" si="119"/>
        <v>1045</v>
      </c>
      <c r="AH94" s="14">
        <f t="shared" si="120"/>
        <v>281</v>
      </c>
      <c r="AI94" s="14">
        <f t="shared" si="121"/>
        <v>65</v>
      </c>
      <c r="AJ94" s="30">
        <f t="shared" si="136"/>
        <v>1808</v>
      </c>
      <c r="AK94" s="114"/>
      <c r="AL94" s="14">
        <f t="shared" si="91"/>
        <v>988</v>
      </c>
      <c r="AM94" s="14">
        <f t="shared" si="92"/>
        <v>2144</v>
      </c>
      <c r="AN94" s="14">
        <f t="shared" si="93"/>
        <v>602</v>
      </c>
      <c r="AO94" s="14">
        <f t="shared" si="94"/>
        <v>101</v>
      </c>
      <c r="AP94" s="14">
        <f t="shared" si="95"/>
        <v>3835</v>
      </c>
      <c r="AQ94" s="3">
        <f t="shared" si="85"/>
        <v>3835</v>
      </c>
      <c r="AR94" s="2"/>
      <c r="AS94" s="2"/>
      <c r="AT94" s="2"/>
      <c r="AU94" s="2"/>
      <c r="AV94" s="2"/>
      <c r="AW94" s="2"/>
      <c r="AX94" s="2"/>
      <c r="AY94" s="2"/>
      <c r="AZ94" s="31" t="s">
        <v>106</v>
      </c>
      <c r="BA94" s="14">
        <f t="shared" si="86"/>
        <v>988</v>
      </c>
      <c r="BB94" s="14">
        <f t="shared" si="122"/>
        <v>2144</v>
      </c>
      <c r="BC94" s="14">
        <f t="shared" si="123"/>
        <v>602</v>
      </c>
      <c r="BD94" s="14">
        <f t="shared" si="124"/>
        <v>101</v>
      </c>
      <c r="BE94" s="30">
        <f t="shared" si="125"/>
        <v>3835</v>
      </c>
      <c r="BF94" s="87"/>
      <c r="BG94" s="41" t="s">
        <v>106</v>
      </c>
      <c r="BH94" s="14">
        <f t="shared" si="126"/>
        <v>987</v>
      </c>
      <c r="BI94" s="14">
        <f t="shared" si="127"/>
        <v>2113</v>
      </c>
      <c r="BJ94" s="14">
        <f t="shared" si="128"/>
        <v>544</v>
      </c>
      <c r="BK94" s="14">
        <f t="shared" si="129"/>
        <v>99</v>
      </c>
      <c r="BL94" s="30">
        <f t="shared" si="130"/>
        <v>3743</v>
      </c>
      <c r="BM94" s="86">
        <f t="shared" si="83"/>
        <v>3743</v>
      </c>
      <c r="BN94" s="86">
        <f t="shared" si="84"/>
        <v>0</v>
      </c>
    </row>
    <row r="95" spans="1:66" ht="15">
      <c r="A95" s="27" t="s">
        <v>107</v>
      </c>
      <c r="B95" s="28"/>
      <c r="C95" s="14"/>
      <c r="D95" s="14">
        <v>13</v>
      </c>
      <c r="E95" s="14">
        <v>3</v>
      </c>
      <c r="F95" s="181">
        <f t="shared" si="131"/>
        <v>16</v>
      </c>
      <c r="G95" s="28"/>
      <c r="H95" s="14">
        <v>237</v>
      </c>
      <c r="I95" s="14">
        <v>30</v>
      </c>
      <c r="J95" s="14">
        <v>32</v>
      </c>
      <c r="K95" s="97">
        <f t="shared" si="132"/>
        <v>299</v>
      </c>
      <c r="L95" s="13">
        <f t="shared" si="113"/>
        <v>0</v>
      </c>
      <c r="M95" s="14">
        <f t="shared" si="114"/>
        <v>237</v>
      </c>
      <c r="N95" s="14">
        <f t="shared" si="115"/>
        <v>17</v>
      </c>
      <c r="O95" s="14">
        <f t="shared" si="116"/>
        <v>29</v>
      </c>
      <c r="P95" s="29">
        <f t="shared" si="133"/>
        <v>283</v>
      </c>
      <c r="Q95" s="13">
        <v>704</v>
      </c>
      <c r="R95" s="14">
        <v>2671</v>
      </c>
      <c r="S95" s="14">
        <v>219</v>
      </c>
      <c r="T95" s="14">
        <v>89</v>
      </c>
      <c r="U95" s="97">
        <f t="shared" si="134"/>
        <v>3683</v>
      </c>
      <c r="V95" s="13"/>
      <c r="W95" s="14">
        <v>9</v>
      </c>
      <c r="X95" s="14">
        <v>13</v>
      </c>
      <c r="Y95" s="14"/>
      <c r="Z95" s="97">
        <f t="shared" si="135"/>
        <v>22</v>
      </c>
      <c r="AA95" s="199">
        <v>378</v>
      </c>
      <c r="AB95" s="152">
        <v>2739</v>
      </c>
      <c r="AC95" s="152">
        <v>369</v>
      </c>
      <c r="AD95" s="152">
        <v>74</v>
      </c>
      <c r="AE95" s="97">
        <f t="shared" si="117"/>
        <v>3560</v>
      </c>
      <c r="AF95" s="13">
        <f t="shared" si="118"/>
        <v>378</v>
      </c>
      <c r="AG95" s="14">
        <f t="shared" si="119"/>
        <v>2730</v>
      </c>
      <c r="AH95" s="14">
        <f t="shared" si="120"/>
        <v>356</v>
      </c>
      <c r="AI95" s="14">
        <f t="shared" si="121"/>
        <v>74</v>
      </c>
      <c r="AJ95" s="30">
        <f t="shared" si="136"/>
        <v>3538</v>
      </c>
      <c r="AK95" s="114"/>
      <c r="AL95" s="14">
        <f t="shared" si="91"/>
        <v>1082</v>
      </c>
      <c r="AM95" s="14">
        <f t="shared" si="92"/>
        <v>5647</v>
      </c>
      <c r="AN95" s="14">
        <f t="shared" si="93"/>
        <v>618</v>
      </c>
      <c r="AO95" s="14">
        <f t="shared" si="94"/>
        <v>195</v>
      </c>
      <c r="AP95" s="14">
        <f t="shared" si="95"/>
        <v>7542</v>
      </c>
      <c r="AQ95" s="3">
        <f t="shared" si="85"/>
        <v>7542</v>
      </c>
      <c r="AR95" s="2"/>
      <c r="AS95" s="2"/>
      <c r="AT95" s="2"/>
      <c r="AU95" s="2"/>
      <c r="AV95" s="2"/>
      <c r="AW95" s="2"/>
      <c r="AX95" s="2"/>
      <c r="AY95" s="2"/>
      <c r="AZ95" s="31" t="s">
        <v>107</v>
      </c>
      <c r="BA95" s="14">
        <f t="shared" si="86"/>
        <v>1082</v>
      </c>
      <c r="BB95" s="14">
        <f t="shared" si="122"/>
        <v>5647</v>
      </c>
      <c r="BC95" s="14">
        <f t="shared" si="123"/>
        <v>618</v>
      </c>
      <c r="BD95" s="14">
        <f t="shared" si="124"/>
        <v>195</v>
      </c>
      <c r="BE95" s="30">
        <f t="shared" si="125"/>
        <v>7542</v>
      </c>
      <c r="BF95" s="87"/>
      <c r="BG95" s="41" t="s">
        <v>107</v>
      </c>
      <c r="BH95" s="14">
        <f t="shared" si="126"/>
        <v>1082</v>
      </c>
      <c r="BI95" s="14">
        <f t="shared" si="127"/>
        <v>5410</v>
      </c>
      <c r="BJ95" s="14">
        <f t="shared" si="128"/>
        <v>588</v>
      </c>
      <c r="BK95" s="14">
        <f t="shared" si="129"/>
        <v>163</v>
      </c>
      <c r="BL95" s="30">
        <f t="shared" si="130"/>
        <v>7243</v>
      </c>
      <c r="BM95" s="86">
        <f t="shared" si="83"/>
        <v>7243</v>
      </c>
      <c r="BN95" s="86">
        <f t="shared" si="84"/>
        <v>0</v>
      </c>
    </row>
    <row r="96" spans="1:66" ht="15">
      <c r="A96" s="27" t="s">
        <v>108</v>
      </c>
      <c r="B96" s="37"/>
      <c r="C96" s="38"/>
      <c r="D96" s="38"/>
      <c r="E96" s="38"/>
      <c r="F96" s="181">
        <f t="shared" si="131"/>
        <v>0</v>
      </c>
      <c r="G96" s="37"/>
      <c r="H96" s="38"/>
      <c r="I96" s="38">
        <v>16</v>
      </c>
      <c r="J96" s="38">
        <v>29</v>
      </c>
      <c r="K96" s="97">
        <f t="shared" si="132"/>
        <v>45</v>
      </c>
      <c r="L96" s="13">
        <f t="shared" si="113"/>
        <v>0</v>
      </c>
      <c r="M96" s="14">
        <f t="shared" si="114"/>
        <v>0</v>
      </c>
      <c r="N96" s="14">
        <f t="shared" si="115"/>
        <v>16</v>
      </c>
      <c r="O96" s="14">
        <f t="shared" si="116"/>
        <v>29</v>
      </c>
      <c r="P96" s="29">
        <f t="shared" si="133"/>
        <v>45</v>
      </c>
      <c r="Q96" s="41">
        <v>24</v>
      </c>
      <c r="R96" s="38">
        <v>336</v>
      </c>
      <c r="S96" s="38">
        <v>42</v>
      </c>
      <c r="T96" s="38">
        <v>48</v>
      </c>
      <c r="U96" s="97">
        <f t="shared" si="134"/>
        <v>450</v>
      </c>
      <c r="V96" s="41"/>
      <c r="W96" s="38">
        <v>3</v>
      </c>
      <c r="X96" s="38">
        <v>4</v>
      </c>
      <c r="Y96" s="38"/>
      <c r="Z96" s="97">
        <f t="shared" si="135"/>
        <v>7</v>
      </c>
      <c r="AA96" s="195">
        <v>27</v>
      </c>
      <c r="AB96" s="151">
        <v>384</v>
      </c>
      <c r="AC96" s="151">
        <v>14</v>
      </c>
      <c r="AD96" s="151">
        <v>46</v>
      </c>
      <c r="AE96" s="97">
        <f t="shared" si="117"/>
        <v>471</v>
      </c>
      <c r="AF96" s="13">
        <f t="shared" si="118"/>
        <v>27</v>
      </c>
      <c r="AG96" s="14">
        <f t="shared" si="119"/>
        <v>381</v>
      </c>
      <c r="AH96" s="14">
        <f t="shared" si="120"/>
        <v>10</v>
      </c>
      <c r="AI96" s="14">
        <f t="shared" si="121"/>
        <v>46</v>
      </c>
      <c r="AJ96" s="30">
        <f t="shared" si="136"/>
        <v>464</v>
      </c>
      <c r="AK96" s="114"/>
      <c r="AL96" s="14">
        <f t="shared" si="91"/>
        <v>51</v>
      </c>
      <c r="AM96" s="14">
        <f t="shared" si="92"/>
        <v>720</v>
      </c>
      <c r="AN96" s="14">
        <f t="shared" si="93"/>
        <v>72</v>
      </c>
      <c r="AO96" s="14">
        <f t="shared" si="94"/>
        <v>123</v>
      </c>
      <c r="AP96" s="14">
        <f t="shared" si="95"/>
        <v>966</v>
      </c>
      <c r="AQ96" s="3">
        <f t="shared" si="85"/>
        <v>966</v>
      </c>
      <c r="AR96" s="2"/>
      <c r="AS96" s="2"/>
      <c r="AT96" s="2"/>
      <c r="AU96" s="2"/>
      <c r="AV96" s="2"/>
      <c r="AW96" s="2"/>
      <c r="AX96" s="2"/>
      <c r="AY96" s="2"/>
      <c r="AZ96" s="31" t="s">
        <v>108</v>
      </c>
      <c r="BA96" s="14">
        <f t="shared" si="86"/>
        <v>51</v>
      </c>
      <c r="BB96" s="14">
        <f t="shared" si="122"/>
        <v>720</v>
      </c>
      <c r="BC96" s="14">
        <f t="shared" si="123"/>
        <v>72</v>
      </c>
      <c r="BD96" s="14">
        <f t="shared" si="124"/>
        <v>123</v>
      </c>
      <c r="BE96" s="30">
        <f t="shared" si="125"/>
        <v>966</v>
      </c>
      <c r="BF96" s="87"/>
      <c r="BG96" s="41" t="s">
        <v>108</v>
      </c>
      <c r="BH96" s="14">
        <f t="shared" si="126"/>
        <v>51</v>
      </c>
      <c r="BI96" s="14">
        <f t="shared" si="127"/>
        <v>720</v>
      </c>
      <c r="BJ96" s="14">
        <f t="shared" si="128"/>
        <v>56</v>
      </c>
      <c r="BK96" s="14">
        <f t="shared" si="129"/>
        <v>94</v>
      </c>
      <c r="BL96" s="30">
        <f t="shared" si="130"/>
        <v>921</v>
      </c>
      <c r="BM96" s="86">
        <f t="shared" si="83"/>
        <v>921</v>
      </c>
      <c r="BN96" s="86">
        <f t="shared" si="84"/>
        <v>0</v>
      </c>
    </row>
    <row r="97" spans="1:66" ht="15">
      <c r="A97" s="27" t="s">
        <v>76</v>
      </c>
      <c r="B97" s="28">
        <v>88</v>
      </c>
      <c r="C97" s="14"/>
      <c r="D97" s="14">
        <v>9</v>
      </c>
      <c r="E97" s="14">
        <v>3</v>
      </c>
      <c r="F97" s="181">
        <f t="shared" si="131"/>
        <v>100</v>
      </c>
      <c r="G97" s="28">
        <v>206</v>
      </c>
      <c r="H97" s="14">
        <v>3</v>
      </c>
      <c r="I97" s="14">
        <v>97</v>
      </c>
      <c r="J97" s="14">
        <v>3</v>
      </c>
      <c r="K97" s="97">
        <f t="shared" si="132"/>
        <v>309</v>
      </c>
      <c r="L97" s="13">
        <f t="shared" si="113"/>
        <v>118</v>
      </c>
      <c r="M97" s="14">
        <f t="shared" si="114"/>
        <v>3</v>
      </c>
      <c r="N97" s="14">
        <f t="shared" si="115"/>
        <v>88</v>
      </c>
      <c r="O97" s="14">
        <f t="shared" si="116"/>
        <v>0</v>
      </c>
      <c r="P97" s="29">
        <f t="shared" si="133"/>
        <v>209</v>
      </c>
      <c r="Q97" s="13">
        <v>3134</v>
      </c>
      <c r="R97" s="14">
        <v>1086</v>
      </c>
      <c r="S97" s="14">
        <v>638</v>
      </c>
      <c r="T97" s="14">
        <v>81</v>
      </c>
      <c r="U97" s="97">
        <f t="shared" si="134"/>
        <v>4939</v>
      </c>
      <c r="V97" s="13">
        <v>106</v>
      </c>
      <c r="W97" s="14">
        <v>6</v>
      </c>
      <c r="X97" s="14"/>
      <c r="Y97" s="14">
        <v>9</v>
      </c>
      <c r="Z97" s="97">
        <f t="shared" si="135"/>
        <v>121</v>
      </c>
      <c r="AA97" s="199">
        <v>2738</v>
      </c>
      <c r="AB97" s="152">
        <v>1006</v>
      </c>
      <c r="AC97" s="152">
        <v>617</v>
      </c>
      <c r="AD97" s="152">
        <v>118</v>
      </c>
      <c r="AE97" s="97">
        <f t="shared" si="117"/>
        <v>4479</v>
      </c>
      <c r="AF97" s="13">
        <f t="shared" si="118"/>
        <v>2632</v>
      </c>
      <c r="AG97" s="14">
        <f t="shared" si="119"/>
        <v>1000</v>
      </c>
      <c r="AH97" s="14">
        <f t="shared" si="120"/>
        <v>617</v>
      </c>
      <c r="AI97" s="14">
        <f t="shared" si="121"/>
        <v>109</v>
      </c>
      <c r="AJ97" s="30">
        <f t="shared" si="136"/>
        <v>4358</v>
      </c>
      <c r="AK97" s="114"/>
      <c r="AL97" s="14">
        <f t="shared" si="91"/>
        <v>6078</v>
      </c>
      <c r="AM97" s="14">
        <f t="shared" si="92"/>
        <v>2095</v>
      </c>
      <c r="AN97" s="14">
        <f t="shared" si="93"/>
        <v>1352</v>
      </c>
      <c r="AO97" s="14">
        <f t="shared" si="94"/>
        <v>202</v>
      </c>
      <c r="AP97" s="14">
        <f t="shared" si="95"/>
        <v>9727</v>
      </c>
      <c r="AQ97" s="3">
        <f aca="true" t="shared" si="137" ref="AQ97:AQ115">SUM(AL97:AO97)</f>
        <v>9727</v>
      </c>
      <c r="AR97" s="2"/>
      <c r="AS97" s="2"/>
      <c r="AT97" s="2"/>
      <c r="AU97" s="2"/>
      <c r="AV97" s="2"/>
      <c r="AW97" s="2"/>
      <c r="AX97" s="2"/>
      <c r="AY97" s="2"/>
      <c r="AZ97" s="31" t="s">
        <v>76</v>
      </c>
      <c r="BA97" s="14">
        <f t="shared" si="86"/>
        <v>6078</v>
      </c>
      <c r="BB97" s="14">
        <f t="shared" si="122"/>
        <v>2095</v>
      </c>
      <c r="BC97" s="14">
        <f t="shared" si="123"/>
        <v>1352</v>
      </c>
      <c r="BD97" s="14">
        <f t="shared" si="124"/>
        <v>202</v>
      </c>
      <c r="BE97" s="30">
        <f t="shared" si="125"/>
        <v>9727</v>
      </c>
      <c r="BF97" s="87"/>
      <c r="BG97" s="41" t="s">
        <v>76</v>
      </c>
      <c r="BH97" s="14">
        <f t="shared" si="126"/>
        <v>5872</v>
      </c>
      <c r="BI97" s="14">
        <f t="shared" si="127"/>
        <v>2092</v>
      </c>
      <c r="BJ97" s="14">
        <f t="shared" si="128"/>
        <v>1255</v>
      </c>
      <c r="BK97" s="14">
        <f t="shared" si="129"/>
        <v>199</v>
      </c>
      <c r="BL97" s="30">
        <f t="shared" si="130"/>
        <v>9418</v>
      </c>
      <c r="BM97" s="86">
        <f t="shared" si="83"/>
        <v>9418</v>
      </c>
      <c r="BN97" s="86">
        <f aca="true" t="shared" si="138" ref="BN97:BN115">BM97-BL97</f>
        <v>0</v>
      </c>
    </row>
    <row r="98" spans="1:66" ht="16.5" thickBot="1">
      <c r="A98" s="67" t="s">
        <v>34</v>
      </c>
      <c r="B98" s="39">
        <f>SUM(B85:B97)</f>
        <v>89</v>
      </c>
      <c r="C98" s="17">
        <f>SUM(C85:C97)</f>
        <v>55</v>
      </c>
      <c r="D98" s="17">
        <f>SUM(D85:D97)</f>
        <v>32</v>
      </c>
      <c r="E98" s="17">
        <f>SUM(E85:E97)</f>
        <v>6</v>
      </c>
      <c r="F98" s="102">
        <f t="shared" si="131"/>
        <v>182</v>
      </c>
      <c r="G98" s="39">
        <f>SUM(G85:G97)</f>
        <v>322</v>
      </c>
      <c r="H98" s="17">
        <f>SUM(H85:H97)</f>
        <v>759</v>
      </c>
      <c r="I98" s="17">
        <f>SUM(I85:I97)</f>
        <v>423</v>
      </c>
      <c r="J98" s="17">
        <f>SUM(J85:J97)</f>
        <v>157</v>
      </c>
      <c r="K98" s="102">
        <f t="shared" si="132"/>
        <v>1661</v>
      </c>
      <c r="L98" s="16">
        <f>SUM(L85:L97)</f>
        <v>233</v>
      </c>
      <c r="M98" s="17">
        <f>SUM(M85:M97)</f>
        <v>704</v>
      </c>
      <c r="N98" s="17">
        <f>SUM(N85:N97)</f>
        <v>391</v>
      </c>
      <c r="O98" s="17">
        <f>SUM(O85:O97)</f>
        <v>151</v>
      </c>
      <c r="P98" s="102">
        <f t="shared" si="133"/>
        <v>1479</v>
      </c>
      <c r="Q98" s="16">
        <f>SUM(Q85:Q97)</f>
        <v>7324</v>
      </c>
      <c r="R98" s="17">
        <f>SUM(R85:R97)</f>
        <v>14374</v>
      </c>
      <c r="S98" s="17">
        <f>SUM(S85:S97)</f>
        <v>2535</v>
      </c>
      <c r="T98" s="17">
        <f>SUM(T85:T97)</f>
        <v>464</v>
      </c>
      <c r="U98" s="184">
        <f t="shared" si="134"/>
        <v>24697</v>
      </c>
      <c r="V98" s="16">
        <f>SUM(V85:V97)</f>
        <v>107</v>
      </c>
      <c r="W98" s="17">
        <f>SUM(W85:W97)</f>
        <v>67</v>
      </c>
      <c r="X98" s="17">
        <f>SUM(X85:X97)</f>
        <v>35</v>
      </c>
      <c r="Y98" s="17">
        <f>SUM(Y85:Y97)</f>
        <v>10</v>
      </c>
      <c r="Z98" s="102">
        <f t="shared" si="135"/>
        <v>219</v>
      </c>
      <c r="AA98" s="153">
        <f>SUM(AA85:AA97)</f>
        <v>4673</v>
      </c>
      <c r="AB98" s="154">
        <f>SUM(AB85:AB97)</f>
        <v>15146</v>
      </c>
      <c r="AC98" s="154">
        <f>SUM(AC85:AC97)</f>
        <v>2742</v>
      </c>
      <c r="AD98" s="154">
        <f>SUM(AD85:AD97)</f>
        <v>509</v>
      </c>
      <c r="AE98" s="184">
        <f t="shared" si="117"/>
        <v>23070</v>
      </c>
      <c r="AF98" s="16">
        <f>SUM(AF85:AF97)</f>
        <v>4566</v>
      </c>
      <c r="AG98" s="17">
        <f>SUM(AG85:AG97)</f>
        <v>15079</v>
      </c>
      <c r="AH98" s="17">
        <f>SUM(AH85:AH97)</f>
        <v>2707</v>
      </c>
      <c r="AI98" s="17">
        <f>SUM(AI85:AI97)</f>
        <v>499</v>
      </c>
      <c r="AJ98" s="107">
        <f t="shared" si="136"/>
        <v>22851</v>
      </c>
      <c r="AK98" s="115"/>
      <c r="AL98" s="14">
        <f t="shared" si="91"/>
        <v>12319</v>
      </c>
      <c r="AM98" s="14">
        <f t="shared" si="92"/>
        <v>30279</v>
      </c>
      <c r="AN98" s="14">
        <f t="shared" si="93"/>
        <v>5700</v>
      </c>
      <c r="AO98" s="14">
        <f t="shared" si="94"/>
        <v>1130</v>
      </c>
      <c r="AP98" s="14">
        <f t="shared" si="95"/>
        <v>49428</v>
      </c>
      <c r="AQ98" s="3">
        <f t="shared" si="137"/>
        <v>49428</v>
      </c>
      <c r="AR98" s="2"/>
      <c r="AS98" s="2"/>
      <c r="AT98" s="2"/>
      <c r="AU98" s="2"/>
      <c r="AV98" s="2"/>
      <c r="AW98" s="2"/>
      <c r="AX98" s="2"/>
      <c r="AY98" s="2"/>
      <c r="AZ98" s="72" t="s">
        <v>34</v>
      </c>
      <c r="BA98" s="17">
        <f>SUM(BA85:BA97)</f>
        <v>12319</v>
      </c>
      <c r="BB98" s="17">
        <f>SUM(BB85:BB97)</f>
        <v>30279</v>
      </c>
      <c r="BC98" s="17">
        <f>SUM(BC85:BC97)</f>
        <v>5700</v>
      </c>
      <c r="BD98" s="17">
        <f>SUM(BD85:BD97)</f>
        <v>1130</v>
      </c>
      <c r="BE98" s="44">
        <f>SUM(BE85:BE97)</f>
        <v>49428</v>
      </c>
      <c r="BF98" s="234"/>
      <c r="BG98" s="223" t="s">
        <v>34</v>
      </c>
      <c r="BH98" s="17">
        <f t="shared" si="126"/>
        <v>11997</v>
      </c>
      <c r="BI98" s="17">
        <f t="shared" si="127"/>
        <v>29520</v>
      </c>
      <c r="BJ98" s="17">
        <f t="shared" si="128"/>
        <v>5277</v>
      </c>
      <c r="BK98" s="17">
        <f t="shared" si="129"/>
        <v>973</v>
      </c>
      <c r="BL98" s="44">
        <f t="shared" si="130"/>
        <v>47767</v>
      </c>
      <c r="BM98" s="86">
        <f t="shared" si="83"/>
        <v>47767</v>
      </c>
      <c r="BN98" s="86">
        <f t="shared" si="138"/>
        <v>0</v>
      </c>
    </row>
    <row r="99" spans="1:66" ht="15">
      <c r="A99" s="62" t="s">
        <v>109</v>
      </c>
      <c r="B99" s="93"/>
      <c r="C99" s="73"/>
      <c r="D99" s="73"/>
      <c r="E99" s="73"/>
      <c r="F99" s="186">
        <f t="shared" si="131"/>
        <v>0</v>
      </c>
      <c r="G99" s="93"/>
      <c r="H99" s="73"/>
      <c r="I99" s="73"/>
      <c r="J99" s="73"/>
      <c r="K99" s="129">
        <f t="shared" si="132"/>
        <v>0</v>
      </c>
      <c r="L99" s="96"/>
      <c r="M99" s="73"/>
      <c r="N99" s="73"/>
      <c r="O99" s="73"/>
      <c r="P99" s="95">
        <f t="shared" si="133"/>
        <v>0</v>
      </c>
      <c r="Q99" s="96"/>
      <c r="R99" s="73"/>
      <c r="S99" s="73"/>
      <c r="T99" s="73"/>
      <c r="U99" s="126">
        <f t="shared" si="134"/>
        <v>0</v>
      </c>
      <c r="V99" s="96"/>
      <c r="W99" s="73"/>
      <c r="X99" s="73"/>
      <c r="Y99" s="73"/>
      <c r="Z99" s="129">
        <f>SUM(V99:Y99)</f>
        <v>0</v>
      </c>
      <c r="AA99" s="197"/>
      <c r="AB99" s="156"/>
      <c r="AC99" s="156"/>
      <c r="AD99" s="156"/>
      <c r="AE99" s="126">
        <f t="shared" si="117"/>
        <v>0</v>
      </c>
      <c r="AF99" s="96"/>
      <c r="AG99" s="73"/>
      <c r="AH99" s="73"/>
      <c r="AI99" s="73"/>
      <c r="AJ99" s="74">
        <f t="shared" si="136"/>
        <v>0</v>
      </c>
      <c r="AK99" s="114"/>
      <c r="AL99" s="14">
        <f t="shared" si="91"/>
        <v>0</v>
      </c>
      <c r="AM99" s="14">
        <f t="shared" si="92"/>
        <v>0</v>
      </c>
      <c r="AN99" s="14">
        <f t="shared" si="93"/>
        <v>0</v>
      </c>
      <c r="AO99" s="14">
        <f t="shared" si="94"/>
        <v>0</v>
      </c>
      <c r="AP99" s="14">
        <f t="shared" si="95"/>
        <v>0</v>
      </c>
      <c r="AQ99" s="3">
        <f t="shared" si="137"/>
        <v>0</v>
      </c>
      <c r="AR99" s="2"/>
      <c r="AS99" s="2"/>
      <c r="AT99" s="2"/>
      <c r="AU99" s="2"/>
      <c r="AV99" s="2"/>
      <c r="AW99" s="2"/>
      <c r="AX99" s="2"/>
      <c r="AY99" s="2"/>
      <c r="AZ99" s="63" t="s">
        <v>109</v>
      </c>
      <c r="BA99" s="73">
        <f aca="true" t="shared" si="139" ref="BA99:BA114">AL99</f>
        <v>0</v>
      </c>
      <c r="BB99" s="73"/>
      <c r="BC99" s="73"/>
      <c r="BD99" s="73"/>
      <c r="BE99" s="74"/>
      <c r="BF99" s="87"/>
      <c r="BG99" s="220" t="s">
        <v>109</v>
      </c>
      <c r="BH99" s="73"/>
      <c r="BI99" s="73"/>
      <c r="BJ99" s="73"/>
      <c r="BK99" s="73"/>
      <c r="BL99" s="74"/>
      <c r="BM99" s="86">
        <f t="shared" si="83"/>
        <v>0</v>
      </c>
      <c r="BN99" s="86">
        <f t="shared" si="138"/>
        <v>0</v>
      </c>
    </row>
    <row r="100" spans="1:66" ht="15">
      <c r="A100" s="27" t="s">
        <v>118</v>
      </c>
      <c r="B100" s="28"/>
      <c r="C100" s="14"/>
      <c r="D100" s="14"/>
      <c r="E100" s="14"/>
      <c r="F100" s="181">
        <f t="shared" si="131"/>
        <v>0</v>
      </c>
      <c r="G100" s="28"/>
      <c r="H100" s="14">
        <v>83</v>
      </c>
      <c r="I100" s="14">
        <v>33</v>
      </c>
      <c r="J100" s="14"/>
      <c r="K100" s="97">
        <f t="shared" si="132"/>
        <v>116</v>
      </c>
      <c r="L100" s="13">
        <f aca="true" t="shared" si="140" ref="L100:O102">(G100-B100)</f>
        <v>0</v>
      </c>
      <c r="M100" s="14">
        <f t="shared" si="140"/>
        <v>83</v>
      </c>
      <c r="N100" s="14">
        <f t="shared" si="140"/>
        <v>33</v>
      </c>
      <c r="O100" s="14">
        <f t="shared" si="140"/>
        <v>0</v>
      </c>
      <c r="P100" s="29">
        <f t="shared" si="133"/>
        <v>116</v>
      </c>
      <c r="Q100" s="13">
        <v>25</v>
      </c>
      <c r="R100" s="14">
        <v>483</v>
      </c>
      <c r="S100" s="14">
        <v>63</v>
      </c>
      <c r="T100" s="14"/>
      <c r="U100" s="97">
        <f t="shared" si="134"/>
        <v>571</v>
      </c>
      <c r="V100" s="13"/>
      <c r="W100" s="14"/>
      <c r="X100" s="14"/>
      <c r="Y100" s="14"/>
      <c r="Z100" s="97">
        <f t="shared" si="135"/>
        <v>0</v>
      </c>
      <c r="AA100" s="199">
        <v>1</v>
      </c>
      <c r="AB100" s="152">
        <v>529</v>
      </c>
      <c r="AC100" s="152">
        <v>48</v>
      </c>
      <c r="AD100" s="152"/>
      <c r="AE100" s="97">
        <f t="shared" si="117"/>
        <v>578</v>
      </c>
      <c r="AF100" s="13">
        <f aca="true" t="shared" si="141" ref="AF100:AI106">(AA100-V100)</f>
        <v>1</v>
      </c>
      <c r="AG100" s="14">
        <f t="shared" si="141"/>
        <v>529</v>
      </c>
      <c r="AH100" s="14">
        <f t="shared" si="141"/>
        <v>48</v>
      </c>
      <c r="AI100" s="14">
        <f t="shared" si="141"/>
        <v>0</v>
      </c>
      <c r="AJ100" s="30">
        <f t="shared" si="136"/>
        <v>578</v>
      </c>
      <c r="AK100" s="114"/>
      <c r="AL100" s="14">
        <f t="shared" si="91"/>
        <v>26</v>
      </c>
      <c r="AM100" s="14">
        <f t="shared" si="92"/>
        <v>1095</v>
      </c>
      <c r="AN100" s="14">
        <f t="shared" si="93"/>
        <v>144</v>
      </c>
      <c r="AO100" s="14">
        <f t="shared" si="94"/>
        <v>0</v>
      </c>
      <c r="AP100" s="14">
        <f t="shared" si="95"/>
        <v>1265</v>
      </c>
      <c r="AQ100" s="3">
        <f t="shared" si="137"/>
        <v>1265</v>
      </c>
      <c r="AR100" s="2"/>
      <c r="AS100" s="2"/>
      <c r="AT100" s="2"/>
      <c r="AU100" s="2"/>
      <c r="AV100" s="2"/>
      <c r="AW100" s="2"/>
      <c r="AX100" s="2"/>
      <c r="AY100" s="2"/>
      <c r="AZ100" s="31" t="s">
        <v>110</v>
      </c>
      <c r="BA100" s="14">
        <f t="shared" si="139"/>
        <v>26</v>
      </c>
      <c r="BB100" s="14">
        <f aca="true" t="shared" si="142" ref="BB100:BE107">AM100</f>
        <v>1095</v>
      </c>
      <c r="BC100" s="14">
        <f t="shared" si="142"/>
        <v>144</v>
      </c>
      <c r="BD100" s="14">
        <f t="shared" si="142"/>
        <v>0</v>
      </c>
      <c r="BE100" s="30">
        <f t="shared" si="142"/>
        <v>1265</v>
      </c>
      <c r="BF100" s="87"/>
      <c r="BG100" s="41" t="s">
        <v>110</v>
      </c>
      <c r="BH100" s="14">
        <f aca="true" t="shared" si="143" ref="BH100:BL107">(BA100-G100)</f>
        <v>26</v>
      </c>
      <c r="BI100" s="14">
        <f t="shared" si="143"/>
        <v>1012</v>
      </c>
      <c r="BJ100" s="14">
        <f t="shared" si="143"/>
        <v>111</v>
      </c>
      <c r="BK100" s="14">
        <f t="shared" si="143"/>
        <v>0</v>
      </c>
      <c r="BL100" s="30">
        <f t="shared" si="143"/>
        <v>1149</v>
      </c>
      <c r="BM100" s="86">
        <f t="shared" si="83"/>
        <v>1149</v>
      </c>
      <c r="BN100" s="86">
        <f t="shared" si="138"/>
        <v>0</v>
      </c>
    </row>
    <row r="101" spans="1:66" ht="15">
      <c r="A101" s="27" t="s">
        <v>156</v>
      </c>
      <c r="B101" s="28"/>
      <c r="C101" s="14">
        <v>4</v>
      </c>
      <c r="D101" s="14">
        <v>3</v>
      </c>
      <c r="E101" s="14"/>
      <c r="F101" s="181">
        <f t="shared" si="131"/>
        <v>7</v>
      </c>
      <c r="G101" s="28"/>
      <c r="H101" s="14">
        <v>164</v>
      </c>
      <c r="I101" s="14">
        <v>65</v>
      </c>
      <c r="J101" s="14">
        <v>10</v>
      </c>
      <c r="K101" s="97">
        <f t="shared" si="132"/>
        <v>239</v>
      </c>
      <c r="L101" s="13">
        <f t="shared" si="140"/>
        <v>0</v>
      </c>
      <c r="M101" s="14">
        <f t="shared" si="140"/>
        <v>160</v>
      </c>
      <c r="N101" s="14">
        <f t="shared" si="140"/>
        <v>62</v>
      </c>
      <c r="O101" s="14">
        <f t="shared" si="140"/>
        <v>10</v>
      </c>
      <c r="P101" s="29">
        <f t="shared" si="133"/>
        <v>232</v>
      </c>
      <c r="Q101" s="13">
        <v>489</v>
      </c>
      <c r="R101" s="14">
        <v>1092</v>
      </c>
      <c r="S101" s="14">
        <v>166</v>
      </c>
      <c r="T101" s="14">
        <v>13</v>
      </c>
      <c r="U101" s="97">
        <f t="shared" si="134"/>
        <v>1760</v>
      </c>
      <c r="V101" s="13"/>
      <c r="W101" s="14">
        <v>3</v>
      </c>
      <c r="X101" s="14"/>
      <c r="Y101" s="14">
        <v>1</v>
      </c>
      <c r="Z101" s="97">
        <f t="shared" si="135"/>
        <v>4</v>
      </c>
      <c r="AA101" s="199">
        <v>234</v>
      </c>
      <c r="AB101" s="152">
        <v>1228</v>
      </c>
      <c r="AC101" s="152">
        <v>138</v>
      </c>
      <c r="AD101" s="152">
        <v>18</v>
      </c>
      <c r="AE101" s="97">
        <f t="shared" si="117"/>
        <v>1618</v>
      </c>
      <c r="AF101" s="13">
        <f t="shared" si="141"/>
        <v>234</v>
      </c>
      <c r="AG101" s="14">
        <f t="shared" si="141"/>
        <v>1225</v>
      </c>
      <c r="AH101" s="14">
        <f t="shared" si="141"/>
        <v>138</v>
      </c>
      <c r="AI101" s="14">
        <f t="shared" si="141"/>
        <v>17</v>
      </c>
      <c r="AJ101" s="30">
        <f t="shared" si="136"/>
        <v>1614</v>
      </c>
      <c r="AK101" s="114"/>
      <c r="AL101" s="14">
        <f t="shared" si="91"/>
        <v>723</v>
      </c>
      <c r="AM101" s="14">
        <f t="shared" si="92"/>
        <v>2484</v>
      </c>
      <c r="AN101" s="14">
        <f t="shared" si="93"/>
        <v>369</v>
      </c>
      <c r="AO101" s="14">
        <f t="shared" si="94"/>
        <v>41</v>
      </c>
      <c r="AP101" s="14">
        <f t="shared" si="95"/>
        <v>3617</v>
      </c>
      <c r="AQ101" s="3">
        <f t="shared" si="137"/>
        <v>3617</v>
      </c>
      <c r="AR101" s="2"/>
      <c r="AS101" s="2"/>
      <c r="AT101" s="2"/>
      <c r="AU101" s="2"/>
      <c r="AV101" s="2"/>
      <c r="AW101" s="2"/>
      <c r="AX101" s="2"/>
      <c r="AY101" s="2"/>
      <c r="AZ101" s="31" t="s">
        <v>206</v>
      </c>
      <c r="BA101" s="14">
        <f t="shared" si="139"/>
        <v>723</v>
      </c>
      <c r="BB101" s="14">
        <f t="shared" si="142"/>
        <v>2484</v>
      </c>
      <c r="BC101" s="14">
        <f t="shared" si="142"/>
        <v>369</v>
      </c>
      <c r="BD101" s="14">
        <f t="shared" si="142"/>
        <v>41</v>
      </c>
      <c r="BE101" s="30">
        <f t="shared" si="142"/>
        <v>3617</v>
      </c>
      <c r="BF101" s="87"/>
      <c r="BG101" s="41" t="s">
        <v>188</v>
      </c>
      <c r="BH101" s="14">
        <f t="shared" si="143"/>
        <v>723</v>
      </c>
      <c r="BI101" s="14">
        <f t="shared" si="143"/>
        <v>2320</v>
      </c>
      <c r="BJ101" s="14">
        <f t="shared" si="143"/>
        <v>304</v>
      </c>
      <c r="BK101" s="14">
        <f t="shared" si="143"/>
        <v>31</v>
      </c>
      <c r="BL101" s="30">
        <f t="shared" si="143"/>
        <v>3378</v>
      </c>
      <c r="BM101" s="86">
        <f t="shared" si="83"/>
        <v>3378</v>
      </c>
      <c r="BN101" s="86">
        <f t="shared" si="138"/>
        <v>0</v>
      </c>
    </row>
    <row r="102" spans="1:66" ht="15">
      <c r="A102" s="27" t="s">
        <v>111</v>
      </c>
      <c r="B102" s="28"/>
      <c r="C102" s="14"/>
      <c r="D102" s="14"/>
      <c r="E102" s="14"/>
      <c r="F102" s="181">
        <f t="shared" si="131"/>
        <v>0</v>
      </c>
      <c r="G102" s="28"/>
      <c r="H102" s="14">
        <v>93</v>
      </c>
      <c r="I102" s="14"/>
      <c r="J102" s="14"/>
      <c r="K102" s="97">
        <f t="shared" si="132"/>
        <v>93</v>
      </c>
      <c r="L102" s="13">
        <f t="shared" si="140"/>
        <v>0</v>
      </c>
      <c r="M102" s="14">
        <f t="shared" si="140"/>
        <v>93</v>
      </c>
      <c r="N102" s="14">
        <f t="shared" si="140"/>
        <v>0</v>
      </c>
      <c r="O102" s="14">
        <f t="shared" si="140"/>
        <v>0</v>
      </c>
      <c r="P102" s="29">
        <f t="shared" si="133"/>
        <v>93</v>
      </c>
      <c r="Q102" s="13">
        <v>488</v>
      </c>
      <c r="R102" s="14">
        <v>574</v>
      </c>
      <c r="S102" s="14">
        <v>54</v>
      </c>
      <c r="T102" s="14"/>
      <c r="U102" s="97">
        <f t="shared" si="134"/>
        <v>1116</v>
      </c>
      <c r="V102" s="13"/>
      <c r="W102" s="14"/>
      <c r="X102" s="14"/>
      <c r="Y102" s="14"/>
      <c r="Z102" s="97">
        <f t="shared" si="135"/>
        <v>0</v>
      </c>
      <c r="AA102" s="199">
        <v>164</v>
      </c>
      <c r="AB102" s="152">
        <v>529</v>
      </c>
      <c r="AC102" s="152"/>
      <c r="AD102" s="152"/>
      <c r="AE102" s="97">
        <f t="shared" si="117"/>
        <v>693</v>
      </c>
      <c r="AF102" s="13">
        <f t="shared" si="141"/>
        <v>164</v>
      </c>
      <c r="AG102" s="14">
        <f t="shared" si="141"/>
        <v>529</v>
      </c>
      <c r="AH102" s="14">
        <f t="shared" si="141"/>
        <v>0</v>
      </c>
      <c r="AI102" s="14">
        <f t="shared" si="141"/>
        <v>0</v>
      </c>
      <c r="AJ102" s="30">
        <f t="shared" si="136"/>
        <v>693</v>
      </c>
      <c r="AK102" s="114"/>
      <c r="AL102" s="14">
        <f t="shared" si="91"/>
        <v>652</v>
      </c>
      <c r="AM102" s="14">
        <f t="shared" si="92"/>
        <v>1196</v>
      </c>
      <c r="AN102" s="14">
        <f t="shared" si="93"/>
        <v>54</v>
      </c>
      <c r="AO102" s="14">
        <f t="shared" si="94"/>
        <v>0</v>
      </c>
      <c r="AP102" s="14">
        <f t="shared" si="95"/>
        <v>1902</v>
      </c>
      <c r="AQ102" s="3">
        <f t="shared" si="137"/>
        <v>1902</v>
      </c>
      <c r="AR102" s="2"/>
      <c r="AS102" s="2"/>
      <c r="AT102" s="2"/>
      <c r="AU102" s="2"/>
      <c r="AV102" s="2"/>
      <c r="AW102" s="2"/>
      <c r="AX102" s="2"/>
      <c r="AY102" s="2"/>
      <c r="AZ102" s="31" t="s">
        <v>111</v>
      </c>
      <c r="BA102" s="14">
        <f t="shared" si="139"/>
        <v>652</v>
      </c>
      <c r="BB102" s="14">
        <f t="shared" si="142"/>
        <v>1196</v>
      </c>
      <c r="BC102" s="14">
        <f t="shared" si="142"/>
        <v>54</v>
      </c>
      <c r="BD102" s="14">
        <f t="shared" si="142"/>
        <v>0</v>
      </c>
      <c r="BE102" s="30">
        <f t="shared" si="142"/>
        <v>1902</v>
      </c>
      <c r="BF102" s="87"/>
      <c r="BG102" s="41" t="s">
        <v>111</v>
      </c>
      <c r="BH102" s="14">
        <f t="shared" si="143"/>
        <v>652</v>
      </c>
      <c r="BI102" s="14">
        <f t="shared" si="143"/>
        <v>1103</v>
      </c>
      <c r="BJ102" s="14">
        <f t="shared" si="143"/>
        <v>54</v>
      </c>
      <c r="BK102" s="14">
        <f t="shared" si="143"/>
        <v>0</v>
      </c>
      <c r="BL102" s="30">
        <f t="shared" si="143"/>
        <v>1809</v>
      </c>
      <c r="BM102" s="86">
        <f t="shared" si="83"/>
        <v>1809</v>
      </c>
      <c r="BN102" s="86">
        <f t="shared" si="138"/>
        <v>0</v>
      </c>
    </row>
    <row r="103" spans="1:66" ht="15">
      <c r="A103" s="27" t="s">
        <v>112</v>
      </c>
      <c r="B103" s="28">
        <v>6</v>
      </c>
      <c r="C103" s="14">
        <v>23</v>
      </c>
      <c r="D103" s="14">
        <v>38</v>
      </c>
      <c r="E103" s="14">
        <v>1</v>
      </c>
      <c r="F103" s="181">
        <f t="shared" si="131"/>
        <v>68</v>
      </c>
      <c r="G103" s="28">
        <v>234</v>
      </c>
      <c r="H103" s="14">
        <v>1208</v>
      </c>
      <c r="I103" s="14">
        <v>710</v>
      </c>
      <c r="J103" s="14">
        <v>107</v>
      </c>
      <c r="K103" s="97">
        <f t="shared" si="132"/>
        <v>2259</v>
      </c>
      <c r="L103" s="13">
        <f aca="true" t="shared" si="144" ref="L103:M106">(G103-B103)</f>
        <v>228</v>
      </c>
      <c r="M103" s="14">
        <f t="shared" si="144"/>
        <v>1185</v>
      </c>
      <c r="N103" s="14"/>
      <c r="O103" s="14">
        <f>(J103-E103)</f>
        <v>106</v>
      </c>
      <c r="P103" s="29">
        <f t="shared" si="133"/>
        <v>1519</v>
      </c>
      <c r="Q103" s="13">
        <v>3247</v>
      </c>
      <c r="R103" s="14">
        <v>5373</v>
      </c>
      <c r="S103" s="14">
        <v>1407</v>
      </c>
      <c r="T103" s="14">
        <v>191</v>
      </c>
      <c r="U103" s="97">
        <f t="shared" si="134"/>
        <v>10218</v>
      </c>
      <c r="V103" s="13">
        <v>21</v>
      </c>
      <c r="W103" s="14">
        <v>10</v>
      </c>
      <c r="X103" s="14">
        <v>62</v>
      </c>
      <c r="Y103" s="14">
        <v>5</v>
      </c>
      <c r="Z103" s="97">
        <f t="shared" si="135"/>
        <v>98</v>
      </c>
      <c r="AA103" s="199">
        <v>2404</v>
      </c>
      <c r="AB103" s="152">
        <v>6244</v>
      </c>
      <c r="AC103" s="152">
        <v>1507</v>
      </c>
      <c r="AD103" s="152">
        <v>221</v>
      </c>
      <c r="AE103" s="97">
        <f t="shared" si="117"/>
        <v>10376</v>
      </c>
      <c r="AF103" s="13">
        <f t="shared" si="141"/>
        <v>2383</v>
      </c>
      <c r="AG103" s="14">
        <f t="shared" si="141"/>
        <v>6234</v>
      </c>
      <c r="AH103" s="14">
        <f t="shared" si="141"/>
        <v>1445</v>
      </c>
      <c r="AI103" s="14">
        <f t="shared" si="141"/>
        <v>216</v>
      </c>
      <c r="AJ103" s="30">
        <f t="shared" si="136"/>
        <v>10278</v>
      </c>
      <c r="AK103" s="114"/>
      <c r="AL103" s="14">
        <f t="shared" si="91"/>
        <v>5885</v>
      </c>
      <c r="AM103" s="14">
        <f t="shared" si="92"/>
        <v>12825</v>
      </c>
      <c r="AN103" s="14">
        <f t="shared" si="93"/>
        <v>3624</v>
      </c>
      <c r="AO103" s="14">
        <f t="shared" si="94"/>
        <v>519</v>
      </c>
      <c r="AP103" s="14">
        <f t="shared" si="95"/>
        <v>22853</v>
      </c>
      <c r="AQ103" s="3">
        <f t="shared" si="137"/>
        <v>22853</v>
      </c>
      <c r="AR103" s="2"/>
      <c r="AS103" s="2"/>
      <c r="AT103" s="2"/>
      <c r="AU103" s="2"/>
      <c r="AV103" s="2"/>
      <c r="AW103" s="2"/>
      <c r="AX103" s="2"/>
      <c r="AY103" s="2"/>
      <c r="AZ103" s="31" t="s">
        <v>113</v>
      </c>
      <c r="BA103" s="14">
        <f t="shared" si="139"/>
        <v>5885</v>
      </c>
      <c r="BB103" s="14">
        <f t="shared" si="142"/>
        <v>12825</v>
      </c>
      <c r="BC103" s="14">
        <f t="shared" si="142"/>
        <v>3624</v>
      </c>
      <c r="BD103" s="14">
        <f t="shared" si="142"/>
        <v>519</v>
      </c>
      <c r="BE103" s="30">
        <f t="shared" si="142"/>
        <v>22853</v>
      </c>
      <c r="BF103" s="87"/>
      <c r="BG103" s="41" t="s">
        <v>190</v>
      </c>
      <c r="BH103" s="14">
        <f t="shared" si="143"/>
        <v>5651</v>
      </c>
      <c r="BI103" s="14">
        <f t="shared" si="143"/>
        <v>11617</v>
      </c>
      <c r="BJ103" s="14">
        <f t="shared" si="143"/>
        <v>2914</v>
      </c>
      <c r="BK103" s="14">
        <f t="shared" si="143"/>
        <v>412</v>
      </c>
      <c r="BL103" s="30">
        <f t="shared" si="143"/>
        <v>20594</v>
      </c>
      <c r="BM103" s="86">
        <f t="shared" si="83"/>
        <v>20594</v>
      </c>
      <c r="BN103" s="86">
        <f t="shared" si="138"/>
        <v>0</v>
      </c>
    </row>
    <row r="104" spans="1:66" ht="15">
      <c r="A104" s="27" t="s">
        <v>157</v>
      </c>
      <c r="B104" s="28">
        <v>6</v>
      </c>
      <c r="C104" s="14"/>
      <c r="D104" s="14">
        <v>4</v>
      </c>
      <c r="E104" s="14"/>
      <c r="F104" s="181">
        <f t="shared" si="131"/>
        <v>10</v>
      </c>
      <c r="G104" s="28">
        <v>117</v>
      </c>
      <c r="H104" s="14">
        <v>302</v>
      </c>
      <c r="I104" s="14">
        <v>17</v>
      </c>
      <c r="J104" s="14">
        <v>24</v>
      </c>
      <c r="K104" s="97">
        <f t="shared" si="132"/>
        <v>460</v>
      </c>
      <c r="L104" s="13">
        <f t="shared" si="144"/>
        <v>111</v>
      </c>
      <c r="M104" s="14">
        <f t="shared" si="144"/>
        <v>302</v>
      </c>
      <c r="N104" s="14">
        <f>(I104-D104)</f>
        <v>13</v>
      </c>
      <c r="O104" s="14">
        <f>(J104-E104)</f>
        <v>24</v>
      </c>
      <c r="P104" s="29">
        <f t="shared" si="133"/>
        <v>450</v>
      </c>
      <c r="Q104" s="13">
        <v>1448</v>
      </c>
      <c r="R104" s="14">
        <v>2446</v>
      </c>
      <c r="S104" s="14">
        <v>176</v>
      </c>
      <c r="T104" s="14">
        <v>75</v>
      </c>
      <c r="U104" s="97">
        <f t="shared" si="134"/>
        <v>4145</v>
      </c>
      <c r="V104" s="13">
        <v>3</v>
      </c>
      <c r="W104" s="14">
        <v>1</v>
      </c>
      <c r="X104" s="14">
        <v>1</v>
      </c>
      <c r="Y104" s="14">
        <v>1</v>
      </c>
      <c r="Z104" s="97">
        <f t="shared" si="135"/>
        <v>6</v>
      </c>
      <c r="AA104" s="199">
        <v>1511</v>
      </c>
      <c r="AB104" s="152">
        <v>2079</v>
      </c>
      <c r="AC104" s="152">
        <v>104</v>
      </c>
      <c r="AD104" s="152">
        <v>89</v>
      </c>
      <c r="AE104" s="97">
        <f t="shared" si="117"/>
        <v>3783</v>
      </c>
      <c r="AF104" s="13">
        <f t="shared" si="141"/>
        <v>1508</v>
      </c>
      <c r="AG104" s="14">
        <f t="shared" si="141"/>
        <v>2078</v>
      </c>
      <c r="AH104" s="14">
        <f t="shared" si="141"/>
        <v>103</v>
      </c>
      <c r="AI104" s="14">
        <f t="shared" si="141"/>
        <v>88</v>
      </c>
      <c r="AJ104" s="30">
        <f t="shared" si="136"/>
        <v>3777</v>
      </c>
      <c r="AK104" s="114"/>
      <c r="AL104" s="14">
        <f t="shared" si="91"/>
        <v>3076</v>
      </c>
      <c r="AM104" s="14">
        <f t="shared" si="92"/>
        <v>4827</v>
      </c>
      <c r="AN104" s="14">
        <f t="shared" si="93"/>
        <v>297</v>
      </c>
      <c r="AO104" s="14">
        <f t="shared" si="94"/>
        <v>188</v>
      </c>
      <c r="AP104" s="14">
        <f t="shared" si="95"/>
        <v>8388</v>
      </c>
      <c r="AQ104" s="3">
        <f t="shared" si="137"/>
        <v>8388</v>
      </c>
      <c r="AR104" s="2"/>
      <c r="AS104" s="2"/>
      <c r="AT104" s="2"/>
      <c r="AU104" s="2"/>
      <c r="AV104" s="2"/>
      <c r="AW104" s="2"/>
      <c r="AX104" s="2"/>
      <c r="AY104" s="2"/>
      <c r="AZ104" s="31" t="s">
        <v>114</v>
      </c>
      <c r="BA104" s="14">
        <f t="shared" si="139"/>
        <v>3076</v>
      </c>
      <c r="BB104" s="14">
        <f t="shared" si="142"/>
        <v>4827</v>
      </c>
      <c r="BC104" s="14">
        <f t="shared" si="142"/>
        <v>297</v>
      </c>
      <c r="BD104" s="14">
        <f t="shared" si="142"/>
        <v>188</v>
      </c>
      <c r="BE104" s="30">
        <f t="shared" si="142"/>
        <v>8388</v>
      </c>
      <c r="BF104" s="87"/>
      <c r="BG104" s="41" t="s">
        <v>157</v>
      </c>
      <c r="BH104" s="14">
        <f t="shared" si="143"/>
        <v>2959</v>
      </c>
      <c r="BI104" s="14">
        <f t="shared" si="143"/>
        <v>4525</v>
      </c>
      <c r="BJ104" s="14">
        <f t="shared" si="143"/>
        <v>280</v>
      </c>
      <c r="BK104" s="14">
        <f t="shared" si="143"/>
        <v>164</v>
      </c>
      <c r="BL104" s="30">
        <f t="shared" si="143"/>
        <v>7928</v>
      </c>
      <c r="BM104" s="86">
        <f t="shared" si="83"/>
        <v>7928</v>
      </c>
      <c r="BN104" s="86">
        <f t="shared" si="138"/>
        <v>0</v>
      </c>
    </row>
    <row r="105" spans="1:66" ht="15">
      <c r="A105" s="27" t="s">
        <v>160</v>
      </c>
      <c r="B105" s="28"/>
      <c r="C105" s="14"/>
      <c r="D105" s="14"/>
      <c r="E105" s="14"/>
      <c r="F105" s="181">
        <f t="shared" si="131"/>
        <v>0</v>
      </c>
      <c r="G105" s="28"/>
      <c r="H105" s="14">
        <v>66</v>
      </c>
      <c r="I105" s="14"/>
      <c r="J105" s="14"/>
      <c r="K105" s="97">
        <f t="shared" si="132"/>
        <v>66</v>
      </c>
      <c r="L105" s="13">
        <f t="shared" si="144"/>
        <v>0</v>
      </c>
      <c r="M105" s="14">
        <f t="shared" si="144"/>
        <v>66</v>
      </c>
      <c r="N105" s="14">
        <f>(I105-D105)</f>
        <v>0</v>
      </c>
      <c r="O105" s="14">
        <f>(J105-E105)</f>
        <v>0</v>
      </c>
      <c r="P105" s="29">
        <f t="shared" si="133"/>
        <v>66</v>
      </c>
      <c r="Q105" s="13"/>
      <c r="R105" s="14">
        <v>447</v>
      </c>
      <c r="S105" s="14"/>
      <c r="T105" s="14"/>
      <c r="U105" s="97">
        <f t="shared" si="134"/>
        <v>447</v>
      </c>
      <c r="V105" s="13"/>
      <c r="W105" s="14"/>
      <c r="X105" s="14"/>
      <c r="Y105" s="14"/>
      <c r="Z105" s="97">
        <f t="shared" si="135"/>
        <v>0</v>
      </c>
      <c r="AA105" s="199"/>
      <c r="AB105" s="152">
        <v>437</v>
      </c>
      <c r="AC105" s="152"/>
      <c r="AD105" s="152"/>
      <c r="AE105" s="97">
        <f t="shared" si="117"/>
        <v>437</v>
      </c>
      <c r="AF105" s="13">
        <f t="shared" si="141"/>
        <v>0</v>
      </c>
      <c r="AG105" s="14">
        <f t="shared" si="141"/>
        <v>437</v>
      </c>
      <c r="AH105" s="14">
        <f t="shared" si="141"/>
        <v>0</v>
      </c>
      <c r="AI105" s="14">
        <f t="shared" si="141"/>
        <v>0</v>
      </c>
      <c r="AJ105" s="30">
        <f t="shared" si="136"/>
        <v>437</v>
      </c>
      <c r="AK105" s="114"/>
      <c r="AL105" s="14">
        <f aca="true" t="shared" si="145" ref="AL105:AL136">(G105+Q105+AA105)</f>
        <v>0</v>
      </c>
      <c r="AM105" s="14">
        <f aca="true" t="shared" si="146" ref="AM105:AM136">(H105+R105+AB105)</f>
        <v>950</v>
      </c>
      <c r="AN105" s="14">
        <f aca="true" t="shared" si="147" ref="AN105:AN136">(I105+S105+AC105)</f>
        <v>0</v>
      </c>
      <c r="AO105" s="14">
        <f aca="true" t="shared" si="148" ref="AO105:AO136">(J105+T105+AD105)</f>
        <v>0</v>
      </c>
      <c r="AP105" s="14">
        <f aca="true" t="shared" si="149" ref="AP105:AP136">(K105+U105+AE105)</f>
        <v>950</v>
      </c>
      <c r="AQ105" s="3">
        <f t="shared" si="137"/>
        <v>950</v>
      </c>
      <c r="AR105" s="2"/>
      <c r="AS105" s="2"/>
      <c r="AT105" s="2"/>
      <c r="AU105" s="2"/>
      <c r="AV105" s="2"/>
      <c r="AW105" s="2"/>
      <c r="AX105" s="2"/>
      <c r="AY105" s="2"/>
      <c r="AZ105" s="31" t="s">
        <v>115</v>
      </c>
      <c r="BA105" s="14">
        <f t="shared" si="139"/>
        <v>0</v>
      </c>
      <c r="BB105" s="14">
        <f t="shared" si="142"/>
        <v>950</v>
      </c>
      <c r="BC105" s="14">
        <f t="shared" si="142"/>
        <v>0</v>
      </c>
      <c r="BD105" s="14">
        <f t="shared" si="142"/>
        <v>0</v>
      </c>
      <c r="BE105" s="30">
        <f t="shared" si="142"/>
        <v>950</v>
      </c>
      <c r="BF105" s="87"/>
      <c r="BG105" s="41" t="s">
        <v>115</v>
      </c>
      <c r="BH105" s="14">
        <f t="shared" si="143"/>
        <v>0</v>
      </c>
      <c r="BI105" s="14">
        <f t="shared" si="143"/>
        <v>884</v>
      </c>
      <c r="BJ105" s="14">
        <f t="shared" si="143"/>
        <v>0</v>
      </c>
      <c r="BK105" s="14">
        <f t="shared" si="143"/>
        <v>0</v>
      </c>
      <c r="BL105" s="30">
        <f t="shared" si="143"/>
        <v>884</v>
      </c>
      <c r="BM105" s="86">
        <f t="shared" si="83"/>
        <v>884</v>
      </c>
      <c r="BN105" s="86">
        <f t="shared" si="138"/>
        <v>0</v>
      </c>
    </row>
    <row r="106" spans="1:66" ht="15">
      <c r="A106" s="27" t="s">
        <v>189</v>
      </c>
      <c r="B106" s="28">
        <v>1</v>
      </c>
      <c r="C106" s="14">
        <v>8</v>
      </c>
      <c r="D106" s="14">
        <v>3</v>
      </c>
      <c r="E106" s="14"/>
      <c r="F106" s="97">
        <f t="shared" si="131"/>
        <v>12</v>
      </c>
      <c r="G106" s="13">
        <v>28</v>
      </c>
      <c r="H106" s="14">
        <v>240</v>
      </c>
      <c r="I106" s="14">
        <v>64</v>
      </c>
      <c r="J106" s="14">
        <v>21</v>
      </c>
      <c r="K106" s="97">
        <f t="shared" si="132"/>
        <v>353</v>
      </c>
      <c r="L106" s="13">
        <f t="shared" si="144"/>
        <v>27</v>
      </c>
      <c r="M106" s="14">
        <f t="shared" si="144"/>
        <v>232</v>
      </c>
      <c r="N106" s="14">
        <f>(I106-D106)</f>
        <v>61</v>
      </c>
      <c r="O106" s="14">
        <f>(J106-E106)</f>
        <v>21</v>
      </c>
      <c r="P106" s="29">
        <f t="shared" si="133"/>
        <v>341</v>
      </c>
      <c r="Q106" s="13">
        <v>771</v>
      </c>
      <c r="R106" s="14">
        <v>1695</v>
      </c>
      <c r="S106" s="14">
        <v>53</v>
      </c>
      <c r="T106" s="14">
        <v>47</v>
      </c>
      <c r="U106" s="97">
        <f t="shared" si="134"/>
        <v>2566</v>
      </c>
      <c r="V106" s="13"/>
      <c r="W106" s="14">
        <v>8</v>
      </c>
      <c r="X106" s="14"/>
      <c r="Y106" s="14"/>
      <c r="Z106" s="97">
        <f t="shared" si="135"/>
        <v>8</v>
      </c>
      <c r="AA106" s="199">
        <v>351</v>
      </c>
      <c r="AB106" s="152">
        <v>2061</v>
      </c>
      <c r="AC106" s="152">
        <v>35</v>
      </c>
      <c r="AD106" s="152">
        <v>77</v>
      </c>
      <c r="AE106" s="97">
        <f t="shared" si="117"/>
        <v>2524</v>
      </c>
      <c r="AF106" s="13">
        <f t="shared" si="141"/>
        <v>351</v>
      </c>
      <c r="AG106" s="14">
        <f t="shared" si="141"/>
        <v>2053</v>
      </c>
      <c r="AH106" s="14">
        <f t="shared" si="141"/>
        <v>35</v>
      </c>
      <c r="AI106" s="14">
        <f t="shared" si="141"/>
        <v>77</v>
      </c>
      <c r="AJ106" s="30">
        <f t="shared" si="136"/>
        <v>2516</v>
      </c>
      <c r="AK106" s="114"/>
      <c r="AL106" s="14">
        <f t="shared" si="145"/>
        <v>1150</v>
      </c>
      <c r="AM106" s="14">
        <f t="shared" si="146"/>
        <v>3996</v>
      </c>
      <c r="AN106" s="14">
        <f t="shared" si="147"/>
        <v>152</v>
      </c>
      <c r="AO106" s="14">
        <f t="shared" si="148"/>
        <v>145</v>
      </c>
      <c r="AP106" s="14">
        <f t="shared" si="149"/>
        <v>5443</v>
      </c>
      <c r="AQ106" s="3">
        <f t="shared" si="137"/>
        <v>5443</v>
      </c>
      <c r="AR106" s="2"/>
      <c r="AS106" s="2"/>
      <c r="AT106" s="2"/>
      <c r="AU106" s="2"/>
      <c r="AV106" s="2"/>
      <c r="AW106" s="2"/>
      <c r="AX106" s="2"/>
      <c r="AY106" s="2"/>
      <c r="AZ106" s="31" t="s">
        <v>116</v>
      </c>
      <c r="BA106" s="14">
        <f t="shared" si="139"/>
        <v>1150</v>
      </c>
      <c r="BB106" s="14">
        <f t="shared" si="142"/>
        <v>3996</v>
      </c>
      <c r="BC106" s="14">
        <f t="shared" si="142"/>
        <v>152</v>
      </c>
      <c r="BD106" s="14">
        <f t="shared" si="142"/>
        <v>145</v>
      </c>
      <c r="BE106" s="30">
        <f t="shared" si="142"/>
        <v>5443</v>
      </c>
      <c r="BF106" s="87"/>
      <c r="BG106" s="227" t="s">
        <v>189</v>
      </c>
      <c r="BH106" s="14">
        <f t="shared" si="143"/>
        <v>1122</v>
      </c>
      <c r="BI106" s="14">
        <f t="shared" si="143"/>
        <v>3756</v>
      </c>
      <c r="BJ106" s="14">
        <f t="shared" si="143"/>
        <v>88</v>
      </c>
      <c r="BK106" s="14">
        <f t="shared" si="143"/>
        <v>124</v>
      </c>
      <c r="BL106" s="30">
        <f t="shared" si="143"/>
        <v>5090</v>
      </c>
      <c r="BM106" s="86">
        <f t="shared" si="83"/>
        <v>5090</v>
      </c>
      <c r="BN106" s="86">
        <f t="shared" si="138"/>
        <v>0</v>
      </c>
    </row>
    <row r="107" spans="1:66" ht="16.5" thickBot="1">
      <c r="A107" s="121" t="s">
        <v>34</v>
      </c>
      <c r="B107" s="16">
        <f>SUM(B100:B106)</f>
        <v>13</v>
      </c>
      <c r="C107" s="17">
        <f>SUM(C100:C106)</f>
        <v>35</v>
      </c>
      <c r="D107" s="17">
        <f>SUM(D100:D106)</f>
        <v>48</v>
      </c>
      <c r="E107" s="17">
        <f>SUM(E100:E106)</f>
        <v>1</v>
      </c>
      <c r="F107" s="102">
        <f t="shared" si="131"/>
        <v>97</v>
      </c>
      <c r="G107" s="16">
        <f>SUM(G100:G106)</f>
        <v>379</v>
      </c>
      <c r="H107" s="17">
        <f>SUM(H100:H106)</f>
        <v>2156</v>
      </c>
      <c r="I107" s="17">
        <f>SUM(I100:I106)</f>
        <v>889</v>
      </c>
      <c r="J107" s="17">
        <f>SUM(J100:J106)</f>
        <v>162</v>
      </c>
      <c r="K107" s="184">
        <f t="shared" si="132"/>
        <v>3586</v>
      </c>
      <c r="L107" s="16">
        <f>SUM(L100:L106)</f>
        <v>366</v>
      </c>
      <c r="M107" s="17">
        <f>SUM(M100:M106)</f>
        <v>2121</v>
      </c>
      <c r="N107" s="17">
        <f>SUM(N100:N106)</f>
        <v>169</v>
      </c>
      <c r="O107" s="17">
        <f>SUM(O100:O106)</f>
        <v>161</v>
      </c>
      <c r="P107" s="102">
        <f t="shared" si="133"/>
        <v>2817</v>
      </c>
      <c r="Q107" s="16">
        <f>SUM(Q100:Q106)</f>
        <v>6468</v>
      </c>
      <c r="R107" s="17">
        <f>SUM(R100:R106)</f>
        <v>12110</v>
      </c>
      <c r="S107" s="17">
        <f>SUM(S100:S106)</f>
        <v>1919</v>
      </c>
      <c r="T107" s="17">
        <f>SUM(T100:T106)</f>
        <v>326</v>
      </c>
      <c r="U107" s="184">
        <f t="shared" si="134"/>
        <v>20823</v>
      </c>
      <c r="V107" s="16">
        <f>SUM(V100:V106)</f>
        <v>24</v>
      </c>
      <c r="W107" s="17">
        <f>SUM(W100:W106)</f>
        <v>22</v>
      </c>
      <c r="X107" s="17">
        <f>SUM(X100:X106)</f>
        <v>63</v>
      </c>
      <c r="Y107" s="17">
        <f>SUM(Y100:Y106)</f>
        <v>7</v>
      </c>
      <c r="Z107" s="184">
        <f t="shared" si="135"/>
        <v>116</v>
      </c>
      <c r="AA107" s="153">
        <f>SUM(AA100:AA106)</f>
        <v>4665</v>
      </c>
      <c r="AB107" s="154">
        <f>SUM(AB100:AB106)</f>
        <v>13107</v>
      </c>
      <c r="AC107" s="154">
        <f>SUM(AC100:AC106)</f>
        <v>1832</v>
      </c>
      <c r="AD107" s="154">
        <f>SUM(AD100:AD106)</f>
        <v>405</v>
      </c>
      <c r="AE107" s="184">
        <f t="shared" si="117"/>
        <v>20009</v>
      </c>
      <c r="AF107" s="16">
        <f>SUM(AF100:AF106)</f>
        <v>4641</v>
      </c>
      <c r="AG107" s="17">
        <f>SUM(AG100:AG106)</f>
        <v>13085</v>
      </c>
      <c r="AH107" s="17">
        <f>SUM(AH100:AH106)</f>
        <v>1769</v>
      </c>
      <c r="AI107" s="17">
        <f>SUM(AI100:AI106)</f>
        <v>398</v>
      </c>
      <c r="AJ107" s="107">
        <f t="shared" si="136"/>
        <v>19893</v>
      </c>
      <c r="AK107" s="115"/>
      <c r="AL107" s="14">
        <f t="shared" si="145"/>
        <v>11512</v>
      </c>
      <c r="AM107" s="14">
        <f t="shared" si="146"/>
        <v>27373</v>
      </c>
      <c r="AN107" s="14">
        <f t="shared" si="147"/>
        <v>4640</v>
      </c>
      <c r="AO107" s="14">
        <f t="shared" si="148"/>
        <v>893</v>
      </c>
      <c r="AP107" s="14">
        <f t="shared" si="149"/>
        <v>44418</v>
      </c>
      <c r="AQ107" s="3">
        <f t="shared" si="137"/>
        <v>44418</v>
      </c>
      <c r="AR107" s="2"/>
      <c r="AS107" s="2"/>
      <c r="AT107" s="2"/>
      <c r="AU107" s="2"/>
      <c r="AV107" s="2"/>
      <c r="AW107" s="2"/>
      <c r="AX107" s="2"/>
      <c r="AY107" s="2"/>
      <c r="AZ107" s="68" t="s">
        <v>34</v>
      </c>
      <c r="BA107" s="24">
        <f t="shared" si="139"/>
        <v>11512</v>
      </c>
      <c r="BB107" s="24">
        <f t="shared" si="142"/>
        <v>27373</v>
      </c>
      <c r="BC107" s="24">
        <f t="shared" si="142"/>
        <v>4640</v>
      </c>
      <c r="BD107" s="24">
        <f t="shared" si="142"/>
        <v>893</v>
      </c>
      <c r="BE107" s="48">
        <f t="shared" si="142"/>
        <v>44418</v>
      </c>
      <c r="BF107" s="87"/>
      <c r="BG107" s="221" t="s">
        <v>34</v>
      </c>
      <c r="BH107" s="24">
        <f t="shared" si="143"/>
        <v>11133</v>
      </c>
      <c r="BI107" s="24">
        <f t="shared" si="143"/>
        <v>25217</v>
      </c>
      <c r="BJ107" s="24">
        <f t="shared" si="143"/>
        <v>3751</v>
      </c>
      <c r="BK107" s="24">
        <f t="shared" si="143"/>
        <v>731</v>
      </c>
      <c r="BL107" s="48">
        <f t="shared" si="143"/>
        <v>40832</v>
      </c>
      <c r="BM107" s="86">
        <f t="shared" si="83"/>
        <v>40832</v>
      </c>
      <c r="BN107" s="86">
        <f t="shared" si="138"/>
        <v>0</v>
      </c>
    </row>
    <row r="108" spans="1:66" ht="15">
      <c r="A108" s="62" t="s">
        <v>117</v>
      </c>
      <c r="B108" s="93"/>
      <c r="C108" s="73"/>
      <c r="D108" s="73"/>
      <c r="E108" s="73"/>
      <c r="F108" s="129">
        <f t="shared" si="131"/>
        <v>0</v>
      </c>
      <c r="G108" s="96"/>
      <c r="H108" s="73"/>
      <c r="I108" s="73"/>
      <c r="J108" s="73"/>
      <c r="K108" s="126">
        <f t="shared" si="132"/>
        <v>0</v>
      </c>
      <c r="L108" s="96"/>
      <c r="M108" s="73"/>
      <c r="N108" s="73"/>
      <c r="O108" s="73"/>
      <c r="P108" s="95">
        <f t="shared" si="133"/>
        <v>0</v>
      </c>
      <c r="Q108" s="96"/>
      <c r="R108" s="73"/>
      <c r="S108" s="73"/>
      <c r="T108" s="73"/>
      <c r="U108" s="126">
        <f t="shared" si="134"/>
        <v>0</v>
      </c>
      <c r="V108" s="96"/>
      <c r="W108" s="73"/>
      <c r="X108" s="73"/>
      <c r="Y108" s="73"/>
      <c r="Z108" s="126">
        <f t="shared" si="135"/>
        <v>0</v>
      </c>
      <c r="AA108" s="197"/>
      <c r="AB108" s="156"/>
      <c r="AC108" s="156"/>
      <c r="AD108" s="156"/>
      <c r="AE108" s="126">
        <f t="shared" si="117"/>
        <v>0</v>
      </c>
      <c r="AF108" s="96"/>
      <c r="AG108" s="73"/>
      <c r="AH108" s="73"/>
      <c r="AI108" s="73"/>
      <c r="AJ108" s="74">
        <f t="shared" si="136"/>
        <v>0</v>
      </c>
      <c r="AK108" s="114"/>
      <c r="AL108" s="14">
        <f t="shared" si="145"/>
        <v>0</v>
      </c>
      <c r="AM108" s="14">
        <f t="shared" si="146"/>
        <v>0</v>
      </c>
      <c r="AN108" s="14">
        <f t="shared" si="147"/>
        <v>0</v>
      </c>
      <c r="AO108" s="14">
        <f t="shared" si="148"/>
        <v>0</v>
      </c>
      <c r="AP108" s="14">
        <f t="shared" si="149"/>
        <v>0</v>
      </c>
      <c r="AQ108" s="3">
        <f t="shared" si="137"/>
        <v>0</v>
      </c>
      <c r="AR108" s="2"/>
      <c r="AS108" s="2"/>
      <c r="AT108" s="2"/>
      <c r="AU108" s="2"/>
      <c r="AV108" s="2"/>
      <c r="AW108" s="2"/>
      <c r="AX108" s="2"/>
      <c r="AY108" s="2"/>
      <c r="AZ108" s="69" t="s">
        <v>117</v>
      </c>
      <c r="BA108" s="70">
        <f t="shared" si="139"/>
        <v>0</v>
      </c>
      <c r="BB108" s="70"/>
      <c r="BC108" s="70"/>
      <c r="BD108" s="70"/>
      <c r="BE108" s="71"/>
      <c r="BF108" s="87"/>
      <c r="BG108" s="222" t="s">
        <v>117</v>
      </c>
      <c r="BH108" s="70"/>
      <c r="BI108" s="70"/>
      <c r="BJ108" s="70"/>
      <c r="BK108" s="70"/>
      <c r="BL108" s="71"/>
      <c r="BM108" s="86">
        <f t="shared" si="83"/>
        <v>0</v>
      </c>
      <c r="BN108" s="86">
        <f t="shared" si="138"/>
        <v>0</v>
      </c>
    </row>
    <row r="109" spans="1:66" ht="15">
      <c r="A109" s="27" t="s">
        <v>118</v>
      </c>
      <c r="B109" s="28"/>
      <c r="C109" s="14"/>
      <c r="D109" s="14"/>
      <c r="E109" s="14"/>
      <c r="F109" s="97">
        <f t="shared" si="131"/>
        <v>0</v>
      </c>
      <c r="G109" s="13"/>
      <c r="H109" s="14"/>
      <c r="I109" s="14"/>
      <c r="J109" s="14"/>
      <c r="K109" s="97">
        <f t="shared" si="132"/>
        <v>0</v>
      </c>
      <c r="L109" s="13">
        <f aca="true" t="shared" si="150" ref="L109:O114">(G109-B109)</f>
        <v>0</v>
      </c>
      <c r="M109" s="14">
        <f t="shared" si="150"/>
        <v>0</v>
      </c>
      <c r="N109" s="14">
        <f t="shared" si="150"/>
        <v>0</v>
      </c>
      <c r="O109" s="14">
        <f t="shared" si="150"/>
        <v>0</v>
      </c>
      <c r="P109" s="29">
        <f t="shared" si="133"/>
        <v>0</v>
      </c>
      <c r="Q109" s="13"/>
      <c r="R109" s="14"/>
      <c r="S109" s="14"/>
      <c r="T109" s="14"/>
      <c r="U109" s="97">
        <f t="shared" si="134"/>
        <v>0</v>
      </c>
      <c r="V109" s="13"/>
      <c r="W109" s="14"/>
      <c r="X109" s="14"/>
      <c r="Y109" s="14"/>
      <c r="Z109" s="97">
        <f t="shared" si="135"/>
        <v>0</v>
      </c>
      <c r="AA109" s="199"/>
      <c r="AB109" s="152"/>
      <c r="AC109" s="152"/>
      <c r="AD109" s="152"/>
      <c r="AE109" s="97">
        <f t="shared" si="117"/>
        <v>0</v>
      </c>
      <c r="AF109" s="13">
        <f aca="true" t="shared" si="151" ref="AF109:AI114">(AA109-V109)</f>
        <v>0</v>
      </c>
      <c r="AG109" s="14">
        <f t="shared" si="151"/>
        <v>0</v>
      </c>
      <c r="AH109" s="14">
        <f t="shared" si="151"/>
        <v>0</v>
      </c>
      <c r="AI109" s="14">
        <f t="shared" si="151"/>
        <v>0</v>
      </c>
      <c r="AJ109" s="30">
        <f t="shared" si="136"/>
        <v>0</v>
      </c>
      <c r="AK109" s="114"/>
      <c r="AL109" s="14">
        <f t="shared" si="145"/>
        <v>0</v>
      </c>
      <c r="AM109" s="14">
        <f t="shared" si="146"/>
        <v>0</v>
      </c>
      <c r="AN109" s="14">
        <f t="shared" si="147"/>
        <v>0</v>
      </c>
      <c r="AO109" s="14">
        <f t="shared" si="148"/>
        <v>0</v>
      </c>
      <c r="AP109" s="14">
        <f t="shared" si="149"/>
        <v>0</v>
      </c>
      <c r="AQ109" s="3">
        <f t="shared" si="137"/>
        <v>0</v>
      </c>
      <c r="AR109" s="2"/>
      <c r="AS109" s="2"/>
      <c r="AT109" s="2"/>
      <c r="AU109" s="2"/>
      <c r="AV109" s="2"/>
      <c r="AW109" s="2"/>
      <c r="AX109" s="2"/>
      <c r="AY109" s="2"/>
      <c r="AZ109" s="31" t="s">
        <v>118</v>
      </c>
      <c r="BA109" s="14">
        <f t="shared" si="139"/>
        <v>0</v>
      </c>
      <c r="BB109" s="14">
        <f aca="true" t="shared" si="152" ref="BB109:BE114">AM109</f>
        <v>0</v>
      </c>
      <c r="BC109" s="14">
        <f t="shared" si="152"/>
        <v>0</v>
      </c>
      <c r="BD109" s="14">
        <f t="shared" si="152"/>
        <v>0</v>
      </c>
      <c r="BE109" s="30">
        <f t="shared" si="152"/>
        <v>0</v>
      </c>
      <c r="BF109" s="87"/>
      <c r="BG109" s="41" t="s">
        <v>118</v>
      </c>
      <c r="BH109" s="14">
        <f aca="true" t="shared" si="153" ref="BH109:BL114">(BA109-G109)</f>
        <v>0</v>
      </c>
      <c r="BI109" s="14">
        <f t="shared" si="153"/>
        <v>0</v>
      </c>
      <c r="BJ109" s="14">
        <f t="shared" si="153"/>
        <v>0</v>
      </c>
      <c r="BK109" s="14">
        <f t="shared" si="153"/>
        <v>0</v>
      </c>
      <c r="BL109" s="30">
        <f t="shared" si="153"/>
        <v>0</v>
      </c>
      <c r="BM109" s="86" t="s">
        <v>187</v>
      </c>
      <c r="BN109" s="86" t="e">
        <f t="shared" si="138"/>
        <v>#VALUE!</v>
      </c>
    </row>
    <row r="110" spans="1:66" ht="15" hidden="1">
      <c r="A110" s="147" t="s">
        <v>119</v>
      </c>
      <c r="B110" s="28"/>
      <c r="C110" s="14"/>
      <c r="D110" s="14"/>
      <c r="E110" s="14"/>
      <c r="F110" s="97">
        <f t="shared" si="131"/>
        <v>0</v>
      </c>
      <c r="G110" s="13"/>
      <c r="H110" s="14"/>
      <c r="I110" s="14"/>
      <c r="J110" s="14"/>
      <c r="K110" s="97">
        <f t="shared" si="132"/>
        <v>0</v>
      </c>
      <c r="L110" s="13">
        <f t="shared" si="150"/>
        <v>0</v>
      </c>
      <c r="M110" s="14">
        <f t="shared" si="150"/>
        <v>0</v>
      </c>
      <c r="N110" s="14">
        <f t="shared" si="150"/>
        <v>0</v>
      </c>
      <c r="O110" s="14">
        <f t="shared" si="150"/>
        <v>0</v>
      </c>
      <c r="P110" s="29">
        <f t="shared" si="133"/>
        <v>0</v>
      </c>
      <c r="Q110" s="13"/>
      <c r="R110" s="14"/>
      <c r="S110" s="14"/>
      <c r="T110" s="14"/>
      <c r="U110" s="97">
        <f t="shared" si="134"/>
        <v>0</v>
      </c>
      <c r="V110" s="13"/>
      <c r="W110" s="14"/>
      <c r="X110" s="14"/>
      <c r="Y110" s="14"/>
      <c r="Z110" s="97">
        <f t="shared" si="135"/>
        <v>0</v>
      </c>
      <c r="AA110" s="199"/>
      <c r="AB110" s="152"/>
      <c r="AC110" s="152"/>
      <c r="AD110" s="152"/>
      <c r="AE110" s="97">
        <f t="shared" si="117"/>
        <v>0</v>
      </c>
      <c r="AF110" s="13">
        <f t="shared" si="151"/>
        <v>0</v>
      </c>
      <c r="AG110" s="14">
        <f t="shared" si="151"/>
        <v>0</v>
      </c>
      <c r="AH110" s="14">
        <f t="shared" si="151"/>
        <v>0</v>
      </c>
      <c r="AI110" s="14">
        <f t="shared" si="151"/>
        <v>0</v>
      </c>
      <c r="AJ110" s="30">
        <f t="shared" si="136"/>
        <v>0</v>
      </c>
      <c r="AK110" s="114"/>
      <c r="AL110" s="14">
        <f t="shared" si="145"/>
        <v>0</v>
      </c>
      <c r="AM110" s="14">
        <f t="shared" si="146"/>
        <v>0</v>
      </c>
      <c r="AN110" s="14">
        <f t="shared" si="147"/>
        <v>0</v>
      </c>
      <c r="AO110" s="14">
        <f t="shared" si="148"/>
        <v>0</v>
      </c>
      <c r="AP110" s="14">
        <f t="shared" si="149"/>
        <v>0</v>
      </c>
      <c r="AQ110" s="3">
        <f t="shared" si="137"/>
        <v>0</v>
      </c>
      <c r="AR110" s="2"/>
      <c r="AS110" s="2"/>
      <c r="AT110" s="2"/>
      <c r="AU110" s="2"/>
      <c r="AV110" s="2"/>
      <c r="AW110" s="2"/>
      <c r="AX110" s="2"/>
      <c r="AY110" s="2"/>
      <c r="AZ110" s="31" t="s">
        <v>119</v>
      </c>
      <c r="BA110" s="14">
        <f t="shared" si="139"/>
        <v>0</v>
      </c>
      <c r="BB110" s="14">
        <f t="shared" si="152"/>
        <v>0</v>
      </c>
      <c r="BC110" s="14">
        <f t="shared" si="152"/>
        <v>0</v>
      </c>
      <c r="BD110" s="14">
        <f t="shared" si="152"/>
        <v>0</v>
      </c>
      <c r="BE110" s="30">
        <f t="shared" si="152"/>
        <v>0</v>
      </c>
      <c r="BF110" s="87"/>
      <c r="BG110" s="225" t="s">
        <v>119</v>
      </c>
      <c r="BH110" s="123">
        <f t="shared" si="153"/>
        <v>0</v>
      </c>
      <c r="BI110" s="123">
        <f t="shared" si="153"/>
        <v>0</v>
      </c>
      <c r="BJ110" s="123">
        <f t="shared" si="153"/>
        <v>0</v>
      </c>
      <c r="BK110" s="123">
        <f t="shared" si="153"/>
        <v>0</v>
      </c>
      <c r="BL110" s="148">
        <f t="shared" si="153"/>
        <v>0</v>
      </c>
      <c r="BM110" s="86">
        <f aca="true" t="shared" si="154" ref="BM110:BM115">SUM(BH110:BI110,BJ110:BK110)</f>
        <v>0</v>
      </c>
      <c r="BN110" s="86">
        <f t="shared" si="138"/>
        <v>0</v>
      </c>
    </row>
    <row r="111" spans="1:66" ht="15">
      <c r="A111" s="27" t="s">
        <v>120</v>
      </c>
      <c r="B111" s="28"/>
      <c r="C111" s="14"/>
      <c r="D111" s="14"/>
      <c r="E111" s="14"/>
      <c r="F111" s="97">
        <f t="shared" si="131"/>
        <v>0</v>
      </c>
      <c r="G111" s="13"/>
      <c r="H111" s="14"/>
      <c r="I111" s="14">
        <v>148</v>
      </c>
      <c r="J111" s="14">
        <v>74</v>
      </c>
      <c r="K111" s="97">
        <f t="shared" si="132"/>
        <v>222</v>
      </c>
      <c r="L111" s="13">
        <f t="shared" si="150"/>
        <v>0</v>
      </c>
      <c r="M111" s="14">
        <f t="shared" si="150"/>
        <v>0</v>
      </c>
      <c r="N111" s="14">
        <f t="shared" si="150"/>
        <v>148</v>
      </c>
      <c r="O111" s="14">
        <f t="shared" si="150"/>
        <v>74</v>
      </c>
      <c r="P111" s="29">
        <f t="shared" si="133"/>
        <v>222</v>
      </c>
      <c r="Q111" s="13"/>
      <c r="R111" s="14"/>
      <c r="S111" s="14">
        <v>2403</v>
      </c>
      <c r="T111" s="14">
        <v>123</v>
      </c>
      <c r="U111" s="97">
        <f t="shared" si="134"/>
        <v>2526</v>
      </c>
      <c r="V111" s="13"/>
      <c r="W111" s="14"/>
      <c r="X111" s="14">
        <v>6</v>
      </c>
      <c r="Y111" s="14"/>
      <c r="Z111" s="97">
        <f t="shared" si="135"/>
        <v>6</v>
      </c>
      <c r="AA111" s="199"/>
      <c r="AB111" s="152"/>
      <c r="AC111" s="152">
        <v>2606</v>
      </c>
      <c r="AD111" s="152">
        <v>127</v>
      </c>
      <c r="AE111" s="97">
        <f t="shared" si="117"/>
        <v>2733</v>
      </c>
      <c r="AF111" s="13">
        <f t="shared" si="151"/>
        <v>0</v>
      </c>
      <c r="AG111" s="14">
        <f t="shared" si="151"/>
        <v>0</v>
      </c>
      <c r="AH111" s="14">
        <f t="shared" si="151"/>
        <v>2600</v>
      </c>
      <c r="AI111" s="14">
        <f t="shared" si="151"/>
        <v>127</v>
      </c>
      <c r="AJ111" s="30">
        <f t="shared" si="136"/>
        <v>2727</v>
      </c>
      <c r="AK111" s="114"/>
      <c r="AL111" s="14">
        <f t="shared" si="145"/>
        <v>0</v>
      </c>
      <c r="AM111" s="14">
        <f t="shared" si="146"/>
        <v>0</v>
      </c>
      <c r="AN111" s="14">
        <f t="shared" si="147"/>
        <v>5157</v>
      </c>
      <c r="AO111" s="14">
        <f t="shared" si="148"/>
        <v>324</v>
      </c>
      <c r="AP111" s="14">
        <f t="shared" si="149"/>
        <v>5481</v>
      </c>
      <c r="AQ111" s="3">
        <f t="shared" si="137"/>
        <v>5481</v>
      </c>
      <c r="AR111" s="2"/>
      <c r="AS111" s="2"/>
      <c r="AT111" s="2"/>
      <c r="AU111" s="2"/>
      <c r="AV111" s="2"/>
      <c r="AW111" s="2"/>
      <c r="AX111" s="2"/>
      <c r="AY111" s="2"/>
      <c r="AZ111" s="31" t="s">
        <v>121</v>
      </c>
      <c r="BA111" s="14">
        <f t="shared" si="139"/>
        <v>0</v>
      </c>
      <c r="BB111" s="14">
        <f t="shared" si="152"/>
        <v>0</v>
      </c>
      <c r="BC111" s="14">
        <f t="shared" si="152"/>
        <v>5157</v>
      </c>
      <c r="BD111" s="14">
        <f t="shared" si="152"/>
        <v>324</v>
      </c>
      <c r="BE111" s="30">
        <f t="shared" si="152"/>
        <v>5481</v>
      </c>
      <c r="BF111" s="87"/>
      <c r="BG111" s="41" t="s">
        <v>191</v>
      </c>
      <c r="BH111" s="14">
        <f t="shared" si="153"/>
        <v>0</v>
      </c>
      <c r="BI111" s="14">
        <f t="shared" si="153"/>
        <v>0</v>
      </c>
      <c r="BJ111" s="14">
        <f t="shared" si="153"/>
        <v>5009</v>
      </c>
      <c r="BK111" s="14">
        <f t="shared" si="153"/>
        <v>250</v>
      </c>
      <c r="BL111" s="30">
        <f t="shared" si="153"/>
        <v>5259</v>
      </c>
      <c r="BM111" s="86">
        <f t="shared" si="154"/>
        <v>5259</v>
      </c>
      <c r="BN111" s="86">
        <f t="shared" si="138"/>
        <v>0</v>
      </c>
    </row>
    <row r="112" spans="1:66" ht="15">
      <c r="A112" s="27" t="s">
        <v>122</v>
      </c>
      <c r="B112" s="28"/>
      <c r="C112" s="14"/>
      <c r="D112" s="14"/>
      <c r="E112" s="14"/>
      <c r="F112" s="97">
        <f t="shared" si="131"/>
        <v>0</v>
      </c>
      <c r="G112" s="13"/>
      <c r="H112" s="14"/>
      <c r="I112" s="14">
        <v>9</v>
      </c>
      <c r="J112" s="14">
        <v>18</v>
      </c>
      <c r="K112" s="97">
        <f t="shared" si="132"/>
        <v>27</v>
      </c>
      <c r="L112" s="13">
        <f t="shared" si="150"/>
        <v>0</v>
      </c>
      <c r="M112" s="14">
        <f t="shared" si="150"/>
        <v>0</v>
      </c>
      <c r="N112" s="14">
        <f t="shared" si="150"/>
        <v>9</v>
      </c>
      <c r="O112" s="14">
        <f t="shared" si="150"/>
        <v>18</v>
      </c>
      <c r="P112" s="29">
        <f t="shared" si="133"/>
        <v>27</v>
      </c>
      <c r="Q112" s="13"/>
      <c r="R112" s="14"/>
      <c r="S112" s="14">
        <v>2639</v>
      </c>
      <c r="T112" s="14">
        <v>39</v>
      </c>
      <c r="U112" s="97">
        <f t="shared" si="134"/>
        <v>2678</v>
      </c>
      <c r="V112" s="13"/>
      <c r="W112" s="14"/>
      <c r="X112" s="14"/>
      <c r="Y112" s="14">
        <v>3</v>
      </c>
      <c r="Z112" s="97">
        <f t="shared" si="135"/>
        <v>3</v>
      </c>
      <c r="AA112" s="199"/>
      <c r="AB112" s="152"/>
      <c r="AC112" s="152">
        <v>1733</v>
      </c>
      <c r="AD112" s="152">
        <v>50</v>
      </c>
      <c r="AE112" s="97">
        <f t="shared" si="117"/>
        <v>1783</v>
      </c>
      <c r="AF112" s="13">
        <f t="shared" si="151"/>
        <v>0</v>
      </c>
      <c r="AG112" s="14">
        <f t="shared" si="151"/>
        <v>0</v>
      </c>
      <c r="AH112" s="14">
        <f t="shared" si="151"/>
        <v>1733</v>
      </c>
      <c r="AI112" s="14">
        <f t="shared" si="151"/>
        <v>47</v>
      </c>
      <c r="AJ112" s="30">
        <f t="shared" si="136"/>
        <v>1780</v>
      </c>
      <c r="AK112" s="114"/>
      <c r="AL112" s="14">
        <f t="shared" si="145"/>
        <v>0</v>
      </c>
      <c r="AM112" s="14">
        <f t="shared" si="146"/>
        <v>0</v>
      </c>
      <c r="AN112" s="14">
        <f t="shared" si="147"/>
        <v>4381</v>
      </c>
      <c r="AO112" s="14">
        <f t="shared" si="148"/>
        <v>107</v>
      </c>
      <c r="AP112" s="14">
        <f t="shared" si="149"/>
        <v>4488</v>
      </c>
      <c r="AQ112" s="3">
        <f t="shared" si="137"/>
        <v>4488</v>
      </c>
      <c r="AR112" s="2"/>
      <c r="AS112" s="2"/>
      <c r="AT112" s="2"/>
      <c r="AU112" s="2"/>
      <c r="AV112" s="2"/>
      <c r="AW112" s="2"/>
      <c r="AX112" s="2"/>
      <c r="AY112" s="2"/>
      <c r="AZ112" s="31" t="s">
        <v>122</v>
      </c>
      <c r="BA112" s="14">
        <f t="shared" si="139"/>
        <v>0</v>
      </c>
      <c r="BB112" s="14">
        <f t="shared" si="152"/>
        <v>0</v>
      </c>
      <c r="BC112" s="14">
        <f t="shared" si="152"/>
        <v>4381</v>
      </c>
      <c r="BD112" s="14">
        <f t="shared" si="152"/>
        <v>107</v>
      </c>
      <c r="BE112" s="30">
        <f t="shared" si="152"/>
        <v>4488</v>
      </c>
      <c r="BF112" s="87"/>
      <c r="BG112" s="41" t="s">
        <v>122</v>
      </c>
      <c r="BH112" s="14">
        <f t="shared" si="153"/>
        <v>0</v>
      </c>
      <c r="BI112" s="14">
        <f t="shared" si="153"/>
        <v>0</v>
      </c>
      <c r="BJ112" s="14">
        <f t="shared" si="153"/>
        <v>4372</v>
      </c>
      <c r="BK112" s="14">
        <f t="shared" si="153"/>
        <v>89</v>
      </c>
      <c r="BL112" s="30">
        <f t="shared" si="153"/>
        <v>4461</v>
      </c>
      <c r="BM112" s="86">
        <f t="shared" si="154"/>
        <v>4461</v>
      </c>
      <c r="BN112" s="86">
        <f t="shared" si="138"/>
        <v>0</v>
      </c>
    </row>
    <row r="113" spans="1:66" ht="15">
      <c r="A113" s="27" t="s">
        <v>123</v>
      </c>
      <c r="B113" s="28"/>
      <c r="C113" s="14"/>
      <c r="D113" s="14">
        <v>8</v>
      </c>
      <c r="E113" s="14"/>
      <c r="F113" s="97">
        <f t="shared" si="131"/>
        <v>8</v>
      </c>
      <c r="G113" s="13"/>
      <c r="H113" s="14"/>
      <c r="I113" s="14">
        <v>1053</v>
      </c>
      <c r="J113" s="14"/>
      <c r="K113" s="97">
        <f t="shared" si="132"/>
        <v>1053</v>
      </c>
      <c r="L113" s="13">
        <f t="shared" si="150"/>
        <v>0</v>
      </c>
      <c r="M113" s="14">
        <f t="shared" si="150"/>
        <v>0</v>
      </c>
      <c r="N113" s="14">
        <f t="shared" si="150"/>
        <v>1045</v>
      </c>
      <c r="O113" s="14">
        <f t="shared" si="150"/>
        <v>0</v>
      </c>
      <c r="P113" s="29">
        <f t="shared" si="133"/>
        <v>1045</v>
      </c>
      <c r="Q113" s="13"/>
      <c r="R113" s="14">
        <v>30</v>
      </c>
      <c r="S113" s="14">
        <v>3684</v>
      </c>
      <c r="T113" s="14"/>
      <c r="U113" s="97">
        <f t="shared" si="134"/>
        <v>3714</v>
      </c>
      <c r="V113" s="13"/>
      <c r="W113" s="14"/>
      <c r="X113" s="14">
        <v>11</v>
      </c>
      <c r="Y113" s="14"/>
      <c r="Z113" s="97">
        <f t="shared" si="135"/>
        <v>11</v>
      </c>
      <c r="AA113" s="199"/>
      <c r="AB113" s="152">
        <v>14</v>
      </c>
      <c r="AC113" s="152">
        <v>5042</v>
      </c>
      <c r="AD113" s="152"/>
      <c r="AE113" s="97">
        <f t="shared" si="117"/>
        <v>5056</v>
      </c>
      <c r="AF113" s="13">
        <f t="shared" si="151"/>
        <v>0</v>
      </c>
      <c r="AG113" s="14">
        <f t="shared" si="151"/>
        <v>14</v>
      </c>
      <c r="AH113" s="14">
        <f t="shared" si="151"/>
        <v>5031</v>
      </c>
      <c r="AI113" s="14">
        <f t="shared" si="151"/>
        <v>0</v>
      </c>
      <c r="AJ113" s="30">
        <f t="shared" si="136"/>
        <v>5045</v>
      </c>
      <c r="AK113" s="114"/>
      <c r="AL113" s="14">
        <f t="shared" si="145"/>
        <v>0</v>
      </c>
      <c r="AM113" s="14">
        <f t="shared" si="146"/>
        <v>44</v>
      </c>
      <c r="AN113" s="14">
        <f t="shared" si="147"/>
        <v>9779</v>
      </c>
      <c r="AO113" s="14">
        <f t="shared" si="148"/>
        <v>0</v>
      </c>
      <c r="AP113" s="14">
        <f t="shared" si="149"/>
        <v>9823</v>
      </c>
      <c r="AQ113" s="3">
        <f t="shared" si="137"/>
        <v>9823</v>
      </c>
      <c r="AR113" s="2"/>
      <c r="AS113" s="2"/>
      <c r="AT113" s="2"/>
      <c r="AU113" s="2"/>
      <c r="AV113" s="2"/>
      <c r="AW113" s="2"/>
      <c r="AX113" s="2"/>
      <c r="AY113" s="2"/>
      <c r="AZ113" s="31" t="s">
        <v>123</v>
      </c>
      <c r="BA113" s="14">
        <f t="shared" si="139"/>
        <v>0</v>
      </c>
      <c r="BB113" s="14">
        <f t="shared" si="152"/>
        <v>44</v>
      </c>
      <c r="BC113" s="14">
        <f t="shared" si="152"/>
        <v>9779</v>
      </c>
      <c r="BD113" s="14">
        <f t="shared" si="152"/>
        <v>0</v>
      </c>
      <c r="BE113" s="30">
        <f t="shared" si="152"/>
        <v>9823</v>
      </c>
      <c r="BF113" s="87"/>
      <c r="BG113" s="41" t="s">
        <v>123</v>
      </c>
      <c r="BH113" s="14">
        <f t="shared" si="153"/>
        <v>0</v>
      </c>
      <c r="BI113" s="14">
        <f t="shared" si="153"/>
        <v>44</v>
      </c>
      <c r="BJ113" s="14">
        <f t="shared" si="153"/>
        <v>8726</v>
      </c>
      <c r="BK113" s="14">
        <f t="shared" si="153"/>
        <v>0</v>
      </c>
      <c r="BL113" s="30">
        <f t="shared" si="153"/>
        <v>8770</v>
      </c>
      <c r="BM113" s="86">
        <f t="shared" si="154"/>
        <v>8770</v>
      </c>
      <c r="BN113" s="86">
        <f t="shared" si="138"/>
        <v>0</v>
      </c>
    </row>
    <row r="114" spans="1:66" ht="15" hidden="1">
      <c r="A114" s="147" t="s">
        <v>124</v>
      </c>
      <c r="B114" s="28"/>
      <c r="C114" s="14"/>
      <c r="D114" s="14"/>
      <c r="E114" s="14"/>
      <c r="F114" s="97">
        <f t="shared" si="131"/>
        <v>0</v>
      </c>
      <c r="G114" s="13"/>
      <c r="H114" s="14"/>
      <c r="I114" s="14"/>
      <c r="J114" s="14"/>
      <c r="K114" s="97">
        <f t="shared" si="132"/>
        <v>0</v>
      </c>
      <c r="L114" s="13">
        <f t="shared" si="150"/>
        <v>0</v>
      </c>
      <c r="M114" s="14">
        <f t="shared" si="150"/>
        <v>0</v>
      </c>
      <c r="N114" s="14">
        <f t="shared" si="150"/>
        <v>0</v>
      </c>
      <c r="O114" s="14">
        <f t="shared" si="150"/>
        <v>0</v>
      </c>
      <c r="P114" s="29">
        <f t="shared" si="133"/>
        <v>0</v>
      </c>
      <c r="Q114" s="13"/>
      <c r="R114" s="14"/>
      <c r="S114" s="14"/>
      <c r="T114" s="14"/>
      <c r="U114" s="97">
        <f t="shared" si="134"/>
        <v>0</v>
      </c>
      <c r="V114" s="13"/>
      <c r="W114" s="14"/>
      <c r="X114" s="14"/>
      <c r="Y114" s="14"/>
      <c r="Z114" s="97">
        <f t="shared" si="135"/>
        <v>0</v>
      </c>
      <c r="AA114" s="199"/>
      <c r="AB114" s="152"/>
      <c r="AC114" s="152"/>
      <c r="AD114" s="152"/>
      <c r="AE114" s="97">
        <f t="shared" si="117"/>
        <v>0</v>
      </c>
      <c r="AF114" s="13">
        <f t="shared" si="151"/>
        <v>0</v>
      </c>
      <c r="AG114" s="14">
        <f t="shared" si="151"/>
        <v>0</v>
      </c>
      <c r="AH114" s="14">
        <f t="shared" si="151"/>
        <v>0</v>
      </c>
      <c r="AI114" s="14">
        <f t="shared" si="151"/>
        <v>0</v>
      </c>
      <c r="AJ114" s="30">
        <f t="shared" si="136"/>
        <v>0</v>
      </c>
      <c r="AK114" s="114"/>
      <c r="AL114" s="14">
        <f t="shared" si="145"/>
        <v>0</v>
      </c>
      <c r="AM114" s="14">
        <f t="shared" si="146"/>
        <v>0</v>
      </c>
      <c r="AN114" s="14">
        <f t="shared" si="147"/>
        <v>0</v>
      </c>
      <c r="AO114" s="14">
        <f t="shared" si="148"/>
        <v>0</v>
      </c>
      <c r="AP114" s="14">
        <f t="shared" si="149"/>
        <v>0</v>
      </c>
      <c r="AQ114" s="3">
        <f t="shared" si="137"/>
        <v>0</v>
      </c>
      <c r="AR114" s="2"/>
      <c r="AS114" s="2"/>
      <c r="AT114" s="2"/>
      <c r="AU114" s="2"/>
      <c r="AV114" s="2"/>
      <c r="AW114" s="2"/>
      <c r="AX114" s="2"/>
      <c r="AY114" s="2"/>
      <c r="AZ114" s="31" t="s">
        <v>124</v>
      </c>
      <c r="BA114" s="14">
        <f t="shared" si="139"/>
        <v>0</v>
      </c>
      <c r="BB114" s="14">
        <f t="shared" si="152"/>
        <v>0</v>
      </c>
      <c r="BC114" s="14">
        <f t="shared" si="152"/>
        <v>0</v>
      </c>
      <c r="BD114" s="14">
        <f t="shared" si="152"/>
        <v>0</v>
      </c>
      <c r="BE114" s="30">
        <f t="shared" si="152"/>
        <v>0</v>
      </c>
      <c r="BF114" s="87"/>
      <c r="BG114" s="225" t="s">
        <v>124</v>
      </c>
      <c r="BH114" s="123">
        <f t="shared" si="153"/>
        <v>0</v>
      </c>
      <c r="BI114" s="123">
        <f t="shared" si="153"/>
        <v>0</v>
      </c>
      <c r="BJ114" s="123">
        <f t="shared" si="153"/>
        <v>0</v>
      </c>
      <c r="BK114" s="123">
        <f t="shared" si="153"/>
        <v>0</v>
      </c>
      <c r="BL114" s="148">
        <f t="shared" si="153"/>
        <v>0</v>
      </c>
      <c r="BM114" s="86">
        <f t="shared" si="154"/>
        <v>0</v>
      </c>
      <c r="BN114" s="86">
        <f t="shared" si="138"/>
        <v>0</v>
      </c>
    </row>
    <row r="115" spans="1:67" s="65" customFormat="1" ht="16.5" thickBot="1">
      <c r="A115" s="121" t="s">
        <v>34</v>
      </c>
      <c r="B115" s="16">
        <f>SUM(B109:B114)</f>
        <v>0</v>
      </c>
      <c r="C115" s="17">
        <f>SUM(C109:C114)</f>
        <v>0</v>
      </c>
      <c r="D115" s="17">
        <f>SUM(D109:D114)</f>
        <v>8</v>
      </c>
      <c r="E115" s="17">
        <f>SUM(E109:E114)</f>
        <v>0</v>
      </c>
      <c r="F115" s="184">
        <f t="shared" si="131"/>
        <v>8</v>
      </c>
      <c r="G115" s="16">
        <f>SUM(G109:G114)</f>
        <v>0</v>
      </c>
      <c r="H115" s="17">
        <f>SUM(H109:H114)</f>
        <v>0</v>
      </c>
      <c r="I115" s="17">
        <f>SUM(I109:I114)</f>
        <v>1210</v>
      </c>
      <c r="J115" s="17">
        <f>SUM(J109:J114)</f>
        <v>92</v>
      </c>
      <c r="K115" s="184">
        <f t="shared" si="132"/>
        <v>1302</v>
      </c>
      <c r="L115" s="16">
        <f>SUM(L109:L114)</f>
        <v>0</v>
      </c>
      <c r="M115" s="17">
        <f>SUM(M109:M114)</f>
        <v>0</v>
      </c>
      <c r="N115" s="17">
        <f>SUM(N109:N114)</f>
        <v>1202</v>
      </c>
      <c r="O115" s="17">
        <f>SUM(O109:O114)</f>
        <v>92</v>
      </c>
      <c r="P115" s="132">
        <f t="shared" si="133"/>
        <v>1294</v>
      </c>
      <c r="Q115" s="16"/>
      <c r="R115" s="17">
        <f>SUM(R109:R114)</f>
        <v>30</v>
      </c>
      <c r="S115" s="17">
        <f>SUM(S109:S114)</f>
        <v>8726</v>
      </c>
      <c r="T115" s="17">
        <f>SUM(T109:T114)</f>
        <v>162</v>
      </c>
      <c r="U115" s="184">
        <f t="shared" si="134"/>
        <v>8918</v>
      </c>
      <c r="V115" s="16"/>
      <c r="W115" s="17">
        <f>SUM(W109:W114)</f>
        <v>0</v>
      </c>
      <c r="X115" s="17">
        <f>SUM(X109:X114)</f>
        <v>17</v>
      </c>
      <c r="Y115" s="17">
        <f>SUM(Y109:Y114)</f>
        <v>3</v>
      </c>
      <c r="Z115" s="184">
        <f t="shared" si="135"/>
        <v>20</v>
      </c>
      <c r="AA115" s="153"/>
      <c r="AB115" s="154">
        <f>SUM(AB109:AB114)</f>
        <v>14</v>
      </c>
      <c r="AC115" s="154">
        <f>SUM(AC109:AC114)</f>
        <v>9381</v>
      </c>
      <c r="AD115" s="154">
        <f>SUM(AD109:AD114)</f>
        <v>177</v>
      </c>
      <c r="AE115" s="184">
        <f t="shared" si="117"/>
        <v>9572</v>
      </c>
      <c r="AF115" s="16">
        <f>SUM(AF109:AF114)</f>
        <v>0</v>
      </c>
      <c r="AG115" s="17">
        <f>SUM(AG109:AG114)</f>
        <v>14</v>
      </c>
      <c r="AH115" s="17">
        <f>SUM(AH109:AH114)</f>
        <v>9364</v>
      </c>
      <c r="AI115" s="17">
        <f>SUM(AI109:AI114)</f>
        <v>174</v>
      </c>
      <c r="AJ115" s="107">
        <f t="shared" si="136"/>
        <v>9552</v>
      </c>
      <c r="AK115" s="115"/>
      <c r="AL115" s="14">
        <f t="shared" si="145"/>
        <v>0</v>
      </c>
      <c r="AM115" s="14">
        <f t="shared" si="146"/>
        <v>44</v>
      </c>
      <c r="AN115" s="14">
        <f t="shared" si="147"/>
        <v>19317</v>
      </c>
      <c r="AO115" s="14">
        <f t="shared" si="148"/>
        <v>431</v>
      </c>
      <c r="AP115" s="14">
        <f t="shared" si="149"/>
        <v>19792</v>
      </c>
      <c r="AQ115" s="99">
        <f t="shared" si="137"/>
        <v>19792</v>
      </c>
      <c r="AZ115" s="72" t="s">
        <v>153</v>
      </c>
      <c r="BA115" s="17">
        <f>SUM(BA109:BA114)</f>
        <v>0</v>
      </c>
      <c r="BB115" s="17">
        <f>SUM(BB109:BB114)</f>
        <v>44</v>
      </c>
      <c r="BC115" s="17">
        <f>SUM(BC109:BC114)</f>
        <v>19317</v>
      </c>
      <c r="BD115" s="17">
        <f>SUM(BD109:BD114)</f>
        <v>431</v>
      </c>
      <c r="BE115" s="44">
        <f>SUM(BE109:BE114)</f>
        <v>19792</v>
      </c>
      <c r="BF115" s="111"/>
      <c r="BG115" s="223" t="s">
        <v>34</v>
      </c>
      <c r="BH115" s="17">
        <f>SUM(BH109:BH114)</f>
        <v>0</v>
      </c>
      <c r="BI115" s="17">
        <f>SUM(BI109:BI114)</f>
        <v>44</v>
      </c>
      <c r="BJ115" s="17">
        <f>SUM(BJ109:BJ114)</f>
        <v>18107</v>
      </c>
      <c r="BK115" s="17">
        <f>SUM(BK109:BK114)</f>
        <v>339</v>
      </c>
      <c r="BL115" s="44">
        <f>SUM(BL109:BL114)</f>
        <v>18490</v>
      </c>
      <c r="BM115" s="86">
        <f t="shared" si="154"/>
        <v>18490</v>
      </c>
      <c r="BN115" s="86">
        <f t="shared" si="138"/>
        <v>0</v>
      </c>
      <c r="BO115" s="99"/>
    </row>
    <row r="116" spans="1:66" ht="15.75">
      <c r="A116" s="142" t="s">
        <v>179</v>
      </c>
      <c r="B116" s="127"/>
      <c r="C116" s="128"/>
      <c r="D116" s="128"/>
      <c r="E116" s="128"/>
      <c r="F116" s="126">
        <f t="shared" si="131"/>
        <v>0</v>
      </c>
      <c r="G116" s="127"/>
      <c r="H116" s="128"/>
      <c r="I116" s="128"/>
      <c r="J116" s="128"/>
      <c r="K116" s="126">
        <f t="shared" si="132"/>
        <v>0</v>
      </c>
      <c r="L116" s="127"/>
      <c r="M116" s="128"/>
      <c r="N116" s="128"/>
      <c r="O116" s="128"/>
      <c r="P116" s="129"/>
      <c r="Q116" s="130"/>
      <c r="R116" s="125"/>
      <c r="S116" s="128"/>
      <c r="T116" s="128"/>
      <c r="U116" s="126">
        <f t="shared" si="134"/>
        <v>0</v>
      </c>
      <c r="V116" s="127"/>
      <c r="W116" s="128"/>
      <c r="X116" s="128"/>
      <c r="Y116" s="128"/>
      <c r="Z116" s="126">
        <f t="shared" si="135"/>
        <v>0</v>
      </c>
      <c r="AA116" s="159"/>
      <c r="AB116" s="160"/>
      <c r="AC116" s="160"/>
      <c r="AD116" s="160"/>
      <c r="AE116" s="126">
        <f t="shared" si="117"/>
        <v>0</v>
      </c>
      <c r="AF116" s="127"/>
      <c r="AG116" s="128"/>
      <c r="AH116" s="128"/>
      <c r="AI116" s="128"/>
      <c r="AJ116" s="131"/>
      <c r="AK116" s="133"/>
      <c r="AL116" s="14">
        <f t="shared" si="145"/>
        <v>0</v>
      </c>
      <c r="AM116" s="14">
        <f t="shared" si="146"/>
        <v>0</v>
      </c>
      <c r="AN116" s="14">
        <f t="shared" si="147"/>
        <v>0</v>
      </c>
      <c r="AO116" s="14">
        <f t="shared" si="148"/>
        <v>0</v>
      </c>
      <c r="AP116" s="14">
        <f t="shared" si="149"/>
        <v>0</v>
      </c>
      <c r="AQ116" s="3"/>
      <c r="AR116" s="2"/>
      <c r="AS116" s="2"/>
      <c r="AT116" s="2"/>
      <c r="AU116" s="2"/>
      <c r="AV116" s="2"/>
      <c r="AW116" s="2"/>
      <c r="AX116" s="2"/>
      <c r="AY116" s="2"/>
      <c r="AZ116" s="62" t="s">
        <v>177</v>
      </c>
      <c r="BA116" s="125"/>
      <c r="BB116" s="128"/>
      <c r="BC116" s="128"/>
      <c r="BD116" s="128"/>
      <c r="BE116" s="141"/>
      <c r="BF116" s="87"/>
      <c r="BG116" s="222" t="s">
        <v>177</v>
      </c>
      <c r="BH116" s="127"/>
      <c r="BI116" s="128"/>
      <c r="BJ116" s="128"/>
      <c r="BK116" s="128"/>
      <c r="BL116" s="141"/>
      <c r="BM116" s="86"/>
      <c r="BN116" s="86"/>
    </row>
    <row r="117" spans="1:66" ht="16.5" thickBot="1">
      <c r="A117" s="144" t="s">
        <v>200</v>
      </c>
      <c r="B117" s="18"/>
      <c r="C117" s="19">
        <v>8</v>
      </c>
      <c r="D117" s="19"/>
      <c r="E117" s="19"/>
      <c r="F117" s="134">
        <f t="shared" si="131"/>
        <v>8</v>
      </c>
      <c r="G117" s="18">
        <v>81</v>
      </c>
      <c r="H117" s="19">
        <v>82</v>
      </c>
      <c r="I117" s="19"/>
      <c r="J117" s="19"/>
      <c r="K117" s="134">
        <f t="shared" si="132"/>
        <v>163</v>
      </c>
      <c r="L117" s="18"/>
      <c r="M117" s="19"/>
      <c r="N117" s="19"/>
      <c r="O117" s="19"/>
      <c r="P117" s="134"/>
      <c r="Q117" s="200">
        <v>1696</v>
      </c>
      <c r="R117" s="201">
        <v>1241</v>
      </c>
      <c r="S117" s="19"/>
      <c r="T117" s="19"/>
      <c r="U117" s="134">
        <f t="shared" si="134"/>
        <v>2937</v>
      </c>
      <c r="V117" s="18"/>
      <c r="W117" s="19">
        <v>3</v>
      </c>
      <c r="X117" s="19"/>
      <c r="Y117" s="19"/>
      <c r="Z117" s="134">
        <f t="shared" si="135"/>
        <v>3</v>
      </c>
      <c r="AA117" s="165"/>
      <c r="AB117" s="166">
        <v>3</v>
      </c>
      <c r="AC117" s="166"/>
      <c r="AD117" s="166"/>
      <c r="AE117" s="134">
        <f aca="true" t="shared" si="155" ref="AE117:AE148">SUM(AA117:AD117)</f>
        <v>3</v>
      </c>
      <c r="AF117" s="18"/>
      <c r="AG117" s="19"/>
      <c r="AH117" s="19"/>
      <c r="AI117" s="19"/>
      <c r="AJ117" s="202"/>
      <c r="AK117" s="133"/>
      <c r="AL117" s="14">
        <f t="shared" si="145"/>
        <v>1777</v>
      </c>
      <c r="AM117" s="14">
        <f t="shared" si="146"/>
        <v>1326</v>
      </c>
      <c r="AN117" s="14">
        <f t="shared" si="147"/>
        <v>0</v>
      </c>
      <c r="AO117" s="14">
        <f t="shared" si="148"/>
        <v>0</v>
      </c>
      <c r="AP117" s="14">
        <f t="shared" si="149"/>
        <v>3103</v>
      </c>
      <c r="AQ117" s="138"/>
      <c r="AR117" s="81"/>
      <c r="AS117" s="81"/>
      <c r="AT117" s="81"/>
      <c r="AU117" s="81"/>
      <c r="AV117" s="81"/>
      <c r="AW117" s="81"/>
      <c r="AX117" s="81"/>
      <c r="AY117" s="140"/>
      <c r="AZ117" s="145" t="s">
        <v>178</v>
      </c>
      <c r="BA117" s="19">
        <f aca="true" t="shared" si="156" ref="BA117:BE118">AL117</f>
        <v>1777</v>
      </c>
      <c r="BB117" s="19">
        <f t="shared" si="156"/>
        <v>1326</v>
      </c>
      <c r="BC117" s="19">
        <f t="shared" si="156"/>
        <v>0</v>
      </c>
      <c r="BD117" s="19">
        <f t="shared" si="156"/>
        <v>0</v>
      </c>
      <c r="BE117" s="45">
        <f t="shared" si="156"/>
        <v>3103</v>
      </c>
      <c r="BF117" s="234"/>
      <c r="BG117" s="228" t="s">
        <v>178</v>
      </c>
      <c r="BH117" s="146"/>
      <c r="BI117" s="135"/>
      <c r="BJ117" s="135"/>
      <c r="BK117" s="135"/>
      <c r="BL117" s="136"/>
      <c r="BM117" s="86"/>
      <c r="BN117" s="86"/>
    </row>
    <row r="118" spans="1:67" ht="17.25" thickBot="1" thickTop="1">
      <c r="A118" s="143" t="s">
        <v>125</v>
      </c>
      <c r="B118" s="76">
        <f>(B115+B107+B98+B83+B72+B65+B25+B18+B117)</f>
        <v>1039</v>
      </c>
      <c r="C118" s="76">
        <f>(C115+C107+C98+C83+C72+C65+C25+C18+C117)</f>
        <v>813</v>
      </c>
      <c r="D118" s="76">
        <f>(D115+D107+D98+D83+D72+D65+D25+D18+D117)</f>
        <v>454</v>
      </c>
      <c r="E118" s="76">
        <f>(E115+E107+E98+E83+E72+E65+E25+E18+E117)</f>
        <v>70</v>
      </c>
      <c r="F118" s="101">
        <f t="shared" si="131"/>
        <v>2376</v>
      </c>
      <c r="G118" s="100">
        <f>(G115+G107+G98+G83+G72+G65+G25+G18+G117)</f>
        <v>10914</v>
      </c>
      <c r="H118" s="100">
        <f>(H115+H107+H98+H83+H72+H65+H25+H18+H117)</f>
        <v>14058</v>
      </c>
      <c r="I118" s="100">
        <f>(I115+I107+I98+I83+I72+I65+I25+I18+I117)</f>
        <v>7839</v>
      </c>
      <c r="J118" s="100">
        <f>(J115+J107+J98+J83+J72+J65+J25+J18+J117)</f>
        <v>1816</v>
      </c>
      <c r="K118" s="101">
        <f t="shared" si="132"/>
        <v>34627</v>
      </c>
      <c r="L118" s="100">
        <f>(L115+L107+L98+L83+L72+L65+L25+L18)</f>
        <v>9674</v>
      </c>
      <c r="M118" s="98">
        <f>(M115+M107+M98+M83+M72+M65+M25+M18)</f>
        <v>13081</v>
      </c>
      <c r="N118" s="98">
        <f>(N115+N107+N98+N83+N72+N65+N25+N18)</f>
        <v>6707</v>
      </c>
      <c r="O118" s="98">
        <f>(O115+O107+O98+O83+O72+O65+O25+O18)</f>
        <v>1746</v>
      </c>
      <c r="P118" s="101">
        <f>SUM(L118:O118)</f>
        <v>31208</v>
      </c>
      <c r="Q118" s="100">
        <f>(Q115+Q107+Q98+Q83+Q72+Q65+Q25+Q18+Q117)</f>
        <v>126830</v>
      </c>
      <c r="R118" s="98">
        <f>(R115+R107+R98+R83+R72+R65+R25+R18+R117)</f>
        <v>114613</v>
      </c>
      <c r="S118" s="98">
        <f>(S115+S107+S98+S83+S72+S65+S25+S18+S117)</f>
        <v>29027</v>
      </c>
      <c r="T118" s="98">
        <f>(T115+T107+T98+T83+T72+T65+T25+T18+T117)</f>
        <v>4631</v>
      </c>
      <c r="U118" s="101">
        <f t="shared" si="134"/>
        <v>275101</v>
      </c>
      <c r="V118" s="100">
        <f>(V115+V107+V98+V83+V72+V65+V25+V18)</f>
        <v>1108</v>
      </c>
      <c r="W118" s="98">
        <f>(W115+W107+W98+W83+W72+W65+W25+W18+W117)</f>
        <v>587</v>
      </c>
      <c r="X118" s="98">
        <f>(X115+X107+X98+X83+X72+X65+X25+X18)</f>
        <v>571</v>
      </c>
      <c r="Y118" s="98">
        <f>(Y115+Y107+Y98+Y83+Y72+Y65+Y25+Y18)</f>
        <v>61</v>
      </c>
      <c r="Z118" s="203">
        <f t="shared" si="135"/>
        <v>2327</v>
      </c>
      <c r="AA118" s="161">
        <f>(AA115+AA107+AA98+AA83+AA72+AA65+AA25+AA18)</f>
        <v>105523</v>
      </c>
      <c r="AB118" s="162">
        <f>(AB115+AB107+AB98+AB83+AB72+AB65+AB25+AB18+AB117)</f>
        <v>120885</v>
      </c>
      <c r="AC118" s="162">
        <f>(AC115+AC107+AC98+AC83+AC72+AC65+AC25+AC18)</f>
        <v>30102</v>
      </c>
      <c r="AD118" s="162">
        <f>(AD115+AD107+AD98+AD83+AD72+AD65+AD25+AD18)</f>
        <v>4836</v>
      </c>
      <c r="AE118" s="101">
        <f t="shared" si="155"/>
        <v>261346</v>
      </c>
      <c r="AF118" s="100">
        <f>(AF115+AF107+AF98+AF83+AF72+AF65+AF25+AF18)</f>
        <v>103467</v>
      </c>
      <c r="AG118" s="98">
        <f>(AG115+AG107+AG98+AG83+AG72+AG65+AG25+AG18)</f>
        <v>120142</v>
      </c>
      <c r="AH118" s="98">
        <f>(AH115+AH107+AH98+AH83+AH72+AH65+AH25+AH18)</f>
        <v>29392</v>
      </c>
      <c r="AI118" s="98">
        <f>(AI115+AI107+AI98+AI83+AI72+AI65+AI25+AI18)</f>
        <v>4758</v>
      </c>
      <c r="AJ118" s="108">
        <f>SUM(AF118:AI118)</f>
        <v>257759</v>
      </c>
      <c r="AK118" s="115"/>
      <c r="AL118" s="14">
        <f t="shared" si="145"/>
        <v>243267</v>
      </c>
      <c r="AM118" s="14">
        <f t="shared" si="146"/>
        <v>249556</v>
      </c>
      <c r="AN118" s="14">
        <f t="shared" si="147"/>
        <v>66968</v>
      </c>
      <c r="AO118" s="14">
        <f t="shared" si="148"/>
        <v>11283</v>
      </c>
      <c r="AP118" s="14">
        <f t="shared" si="149"/>
        <v>571074</v>
      </c>
      <c r="AQ118" s="3">
        <f>SUM(AL118:AO118)</f>
        <v>571074</v>
      </c>
      <c r="AR118" s="2"/>
      <c r="AS118" s="81"/>
      <c r="AT118" s="81"/>
      <c r="AU118" s="81"/>
      <c r="AV118" s="81"/>
      <c r="AW118" s="81"/>
      <c r="AX118" s="81"/>
      <c r="AY118" s="140"/>
      <c r="AZ118" s="235" t="s">
        <v>126</v>
      </c>
      <c r="BA118" s="76">
        <f t="shared" si="156"/>
        <v>243267</v>
      </c>
      <c r="BB118" s="76">
        <f t="shared" si="156"/>
        <v>249556</v>
      </c>
      <c r="BC118" s="76">
        <f t="shared" si="156"/>
        <v>66968</v>
      </c>
      <c r="BD118" s="76">
        <f t="shared" si="156"/>
        <v>11283</v>
      </c>
      <c r="BE118" s="77">
        <f t="shared" si="156"/>
        <v>571074</v>
      </c>
      <c r="BF118" s="87"/>
      <c r="BG118" s="137" t="s">
        <v>126</v>
      </c>
      <c r="BH118" s="76">
        <f>(BA118-G118)</f>
        <v>232353</v>
      </c>
      <c r="BI118" s="76">
        <f>(BB118-H118)</f>
        <v>235498</v>
      </c>
      <c r="BJ118" s="76">
        <f>(BC118-I118)</f>
        <v>59129</v>
      </c>
      <c r="BK118" s="76">
        <f>(BD118-J118)</f>
        <v>9467</v>
      </c>
      <c r="BL118" s="77">
        <f>(BE118-K118)</f>
        <v>536447</v>
      </c>
      <c r="BM118" s="86">
        <f>SUM(BH118:BI118,BJ118:BK118)</f>
        <v>536447</v>
      </c>
      <c r="BN118" s="86">
        <f>BM118-BL118</f>
        <v>0</v>
      </c>
      <c r="BO118" s="86"/>
    </row>
    <row r="119" spans="1:66" ht="15.75" thickTop="1">
      <c r="A119" s="149" t="s">
        <v>180</v>
      </c>
      <c r="E119" s="88"/>
      <c r="F119" s="187">
        <f t="shared" si="131"/>
        <v>0</v>
      </c>
      <c r="G119" s="88"/>
      <c r="H119" s="88"/>
      <c r="I119" s="88"/>
      <c r="J119" s="88"/>
      <c r="K119" s="187">
        <f t="shared" si="132"/>
        <v>0</v>
      </c>
      <c r="L119" s="88"/>
      <c r="M119" s="88"/>
      <c r="N119" s="88"/>
      <c r="O119" s="88"/>
      <c r="P119" s="188"/>
      <c r="Q119" s="88"/>
      <c r="R119" s="88"/>
      <c r="S119" s="88"/>
      <c r="T119" s="88"/>
      <c r="U119" s="187">
        <f t="shared" si="134"/>
        <v>0</v>
      </c>
      <c r="V119" s="88"/>
      <c r="W119" s="88"/>
      <c r="X119" s="88"/>
      <c r="Y119" s="88"/>
      <c r="Z119" s="187">
        <f t="shared" si="135"/>
        <v>0</v>
      </c>
      <c r="AA119" s="169"/>
      <c r="AB119" s="169"/>
      <c r="AC119" s="169"/>
      <c r="AD119" s="169"/>
      <c r="AE119" s="187">
        <f t="shared" si="155"/>
        <v>0</v>
      </c>
      <c r="AF119" s="88"/>
      <c r="AG119" s="88"/>
      <c r="AH119" s="88"/>
      <c r="AI119" s="88"/>
      <c r="AJ119" s="188"/>
      <c r="AK119" s="88"/>
      <c r="AL119" s="14">
        <f t="shared" si="145"/>
        <v>0</v>
      </c>
      <c r="AM119" s="14">
        <f t="shared" si="146"/>
        <v>0</v>
      </c>
      <c r="AN119" s="14">
        <f t="shared" si="147"/>
        <v>0</v>
      </c>
      <c r="AO119" s="14">
        <f t="shared" si="148"/>
        <v>0</v>
      </c>
      <c r="AP119" s="14">
        <f t="shared" si="149"/>
        <v>0</v>
      </c>
      <c r="AQ119" s="82">
        <f>SUM(AL119:AO119)</f>
        <v>0</v>
      </c>
      <c r="AZ119" s="22"/>
      <c r="BA119" s="86"/>
      <c r="BB119" s="86"/>
      <c r="BC119" s="86"/>
      <c r="BD119" s="86"/>
      <c r="BE119" s="86"/>
      <c r="BG119" s="1">
        <f>AZ119</f>
        <v>0</v>
      </c>
      <c r="BH119" s="86">
        <f>BH107+BH98+BH83+BH72+BH65+BH25+BH18</f>
        <v>211974</v>
      </c>
      <c r="BI119" s="86">
        <f>BI107+BI98+BI83+BI72+BI65+BI25+BI18</f>
        <v>224288</v>
      </c>
      <c r="BJ119" s="86">
        <f>BJ115+BJ107+BJ98+BJ83+BJ72+BJ65+BJ25+BJ18</f>
        <v>58296</v>
      </c>
      <c r="BK119" s="86">
        <f>BK115+BK107+BK98+BK83+BK72+BK65+BK25+BK18</f>
        <v>9116</v>
      </c>
      <c r="BM119" s="86">
        <f>SUM(BH119:BI119,BJ119:BK119)</f>
        <v>503674</v>
      </c>
      <c r="BN119" s="86"/>
    </row>
    <row r="120" spans="1:66" ht="15">
      <c r="A120" s="22"/>
      <c r="C120" s="42" t="s">
        <v>127</v>
      </c>
      <c r="D120" s="21"/>
      <c r="E120" s="189"/>
      <c r="F120" s="187">
        <f t="shared" si="131"/>
        <v>0</v>
      </c>
      <c r="G120" s="189"/>
      <c r="H120" s="189"/>
      <c r="I120" s="189"/>
      <c r="J120" s="189"/>
      <c r="K120" s="187">
        <f t="shared" si="132"/>
        <v>0</v>
      </c>
      <c r="L120" s="189"/>
      <c r="M120" s="189"/>
      <c r="N120" s="189"/>
      <c r="O120" s="189"/>
      <c r="P120" s="189"/>
      <c r="Q120" s="189"/>
      <c r="R120" s="189"/>
      <c r="S120" s="189"/>
      <c r="T120" s="189"/>
      <c r="U120" s="187"/>
      <c r="V120" s="88"/>
      <c r="W120" s="190" t="s">
        <v>152</v>
      </c>
      <c r="X120" s="189"/>
      <c r="Y120" s="189"/>
      <c r="Z120" s="187">
        <f t="shared" si="135"/>
        <v>0</v>
      </c>
      <c r="AA120" s="191" t="s">
        <v>155</v>
      </c>
      <c r="AB120" s="192"/>
      <c r="AC120" s="192"/>
      <c r="AD120" s="192"/>
      <c r="AE120" s="187">
        <f t="shared" si="155"/>
        <v>0</v>
      </c>
      <c r="AF120" s="193"/>
      <c r="AG120" s="119"/>
      <c r="AH120" s="119"/>
      <c r="AI120" s="119"/>
      <c r="AJ120" s="119"/>
      <c r="AK120" s="119"/>
      <c r="AL120" s="14"/>
      <c r="AM120" s="14">
        <f t="shared" si="146"/>
        <v>0</v>
      </c>
      <c r="AN120" s="14">
        <f t="shared" si="147"/>
        <v>0</v>
      </c>
      <c r="AO120" s="14">
        <f t="shared" si="148"/>
        <v>0</v>
      </c>
      <c r="AP120" s="14">
        <f t="shared" si="149"/>
        <v>0</v>
      </c>
      <c r="AQ120" s="82"/>
      <c r="AR120" s="2"/>
      <c r="AS120" s="2"/>
      <c r="AT120" s="2"/>
      <c r="AU120" s="2"/>
      <c r="AV120" s="2"/>
      <c r="AW120" s="2"/>
      <c r="AX120" s="2"/>
      <c r="AY120" s="2"/>
      <c r="AZ120" s="22"/>
      <c r="BA120" s="26"/>
      <c r="BB120" s="26"/>
      <c r="BC120" s="26"/>
      <c r="BD120" s="26"/>
      <c r="BE120" s="26"/>
      <c r="BF120" s="87"/>
      <c r="BG120" s="22"/>
      <c r="BH120" s="26"/>
      <c r="BI120" s="26"/>
      <c r="BJ120" s="26"/>
      <c r="BK120" s="26">
        <f>BK119-BK118</f>
        <v>-351</v>
      </c>
      <c r="BL120" s="26"/>
      <c r="BM120" s="86"/>
      <c r="BN120" s="86"/>
    </row>
    <row r="121" spans="1:66" ht="15.75" thickBot="1">
      <c r="A121" s="22"/>
      <c r="B121" s="22"/>
      <c r="C121" s="22"/>
      <c r="D121" s="22"/>
      <c r="E121" s="204"/>
      <c r="F121" s="205">
        <f aca="true" t="shared" si="157" ref="F121:F152">SUM(B121:E121)</f>
        <v>0</v>
      </c>
      <c r="G121" s="204"/>
      <c r="H121" s="204"/>
      <c r="I121" s="204"/>
      <c r="J121" s="204"/>
      <c r="K121" s="205">
        <f aca="true" t="shared" si="158" ref="K121:K152">SUM(G121:J121)</f>
        <v>0</v>
      </c>
      <c r="L121" s="204"/>
      <c r="M121" s="204"/>
      <c r="N121" s="204"/>
      <c r="O121" s="204"/>
      <c r="P121" s="204"/>
      <c r="Q121" s="204"/>
      <c r="R121" s="204"/>
      <c r="S121" s="204"/>
      <c r="T121" s="204"/>
      <c r="U121" s="205">
        <f aca="true" t="shared" si="159" ref="U121:U152">SUM(Q121:T121)</f>
        <v>0</v>
      </c>
      <c r="V121" s="204"/>
      <c r="W121" s="204"/>
      <c r="X121" s="204"/>
      <c r="Y121" s="204"/>
      <c r="Z121" s="205">
        <f aca="true" t="shared" si="160" ref="Z121:Z153">SUM(V121:Y121)</f>
        <v>0</v>
      </c>
      <c r="AA121" s="206"/>
      <c r="AB121" s="206"/>
      <c r="AC121" s="206"/>
      <c r="AD121" s="206"/>
      <c r="AE121" s="205">
        <f t="shared" si="155"/>
        <v>0</v>
      </c>
      <c r="AF121" s="204"/>
      <c r="AG121" s="204"/>
      <c r="AH121" s="204"/>
      <c r="AI121" s="204"/>
      <c r="AJ121" s="204"/>
      <c r="AK121" s="87"/>
      <c r="AL121" s="14">
        <f t="shared" si="145"/>
        <v>0</v>
      </c>
      <c r="AM121" s="14">
        <f t="shared" si="146"/>
        <v>0</v>
      </c>
      <c r="AN121" s="14">
        <f t="shared" si="147"/>
        <v>0</v>
      </c>
      <c r="AO121" s="14">
        <f t="shared" si="148"/>
        <v>0</v>
      </c>
      <c r="AP121" s="14">
        <f t="shared" si="149"/>
        <v>0</v>
      </c>
      <c r="AQ121" s="82">
        <f aca="true" t="shared" si="161" ref="AQ121:AQ166">SUM(AL121:AO121)</f>
        <v>0</v>
      </c>
      <c r="AR121" s="2"/>
      <c r="AS121" s="2"/>
      <c r="AT121" s="2"/>
      <c r="AU121" s="2"/>
      <c r="AV121" s="2"/>
      <c r="AW121" s="2"/>
      <c r="AX121" s="2"/>
      <c r="AY121" s="2"/>
      <c r="AZ121" s="22"/>
      <c r="BA121" s="22"/>
      <c r="BB121" s="22"/>
      <c r="BC121" s="22"/>
      <c r="BD121" s="22"/>
      <c r="BE121" s="22"/>
      <c r="BF121" s="87"/>
      <c r="BG121" s="22"/>
      <c r="BH121" s="22"/>
      <c r="BI121" s="22"/>
      <c r="BJ121" s="22"/>
      <c r="BK121" s="22"/>
      <c r="BL121" s="22"/>
      <c r="BM121" s="86">
        <f aca="true" t="shared" si="162" ref="BM121:BM166">SUM(BH121:BI121,BJ121:BK121)</f>
        <v>0</v>
      </c>
      <c r="BN121" s="86">
        <f aca="true" t="shared" si="163" ref="BN121:BN166">BM121-BL121</f>
        <v>0</v>
      </c>
    </row>
    <row r="122" spans="1:66" ht="15.75" thickTop="1">
      <c r="A122" s="78" t="s">
        <v>154</v>
      </c>
      <c r="B122" s="40"/>
      <c r="C122" s="23"/>
      <c r="D122" s="23"/>
      <c r="E122" s="73"/>
      <c r="F122" s="186">
        <f t="shared" si="157"/>
        <v>0</v>
      </c>
      <c r="G122" s="93"/>
      <c r="H122" s="73"/>
      <c r="I122" s="73"/>
      <c r="J122" s="73"/>
      <c r="K122" s="129">
        <f t="shared" si="158"/>
        <v>0</v>
      </c>
      <c r="L122" s="96"/>
      <c r="M122" s="73"/>
      <c r="N122" s="73"/>
      <c r="O122" s="73"/>
      <c r="P122" s="94"/>
      <c r="Q122" s="93"/>
      <c r="R122" s="73"/>
      <c r="S122" s="73"/>
      <c r="T122" s="73"/>
      <c r="U122" s="129">
        <f t="shared" si="159"/>
        <v>0</v>
      </c>
      <c r="V122" s="96"/>
      <c r="W122" s="73"/>
      <c r="X122" s="73"/>
      <c r="Y122" s="73"/>
      <c r="Z122" s="186">
        <f t="shared" si="160"/>
        <v>0</v>
      </c>
      <c r="AA122" s="155"/>
      <c r="AB122" s="156"/>
      <c r="AC122" s="156"/>
      <c r="AD122" s="156"/>
      <c r="AE122" s="129">
        <f t="shared" si="155"/>
        <v>0</v>
      </c>
      <c r="AF122" s="96"/>
      <c r="AG122" s="73"/>
      <c r="AH122" s="73"/>
      <c r="AI122" s="73"/>
      <c r="AJ122" s="74"/>
      <c r="AK122" s="114"/>
      <c r="AL122" s="14">
        <f t="shared" si="145"/>
        <v>0</v>
      </c>
      <c r="AM122" s="14">
        <f t="shared" si="146"/>
        <v>0</v>
      </c>
      <c r="AN122" s="14">
        <f t="shared" si="147"/>
        <v>0</v>
      </c>
      <c r="AO122" s="14">
        <f t="shared" si="148"/>
        <v>0</v>
      </c>
      <c r="AP122" s="14">
        <f t="shared" si="149"/>
        <v>0</v>
      </c>
      <c r="AQ122" s="3">
        <f t="shared" si="161"/>
        <v>0</v>
      </c>
      <c r="AR122" s="2"/>
      <c r="AS122" s="2"/>
      <c r="AT122" s="2"/>
      <c r="AU122" s="2"/>
      <c r="AV122" s="2"/>
      <c r="AW122" s="2"/>
      <c r="AX122" s="2"/>
      <c r="AY122" s="2"/>
      <c r="AZ122" s="79" t="s">
        <v>154</v>
      </c>
      <c r="BA122" s="23"/>
      <c r="BB122" s="23"/>
      <c r="BC122" s="23"/>
      <c r="BD122" s="23"/>
      <c r="BE122" s="47"/>
      <c r="BF122" s="87"/>
      <c r="BG122" s="229" t="s">
        <v>154</v>
      </c>
      <c r="BH122" s="23"/>
      <c r="BI122" s="23"/>
      <c r="BJ122" s="23"/>
      <c r="BK122" s="23"/>
      <c r="BL122" s="47"/>
      <c r="BM122" s="86">
        <f t="shared" si="162"/>
        <v>0</v>
      </c>
      <c r="BN122" s="86">
        <f t="shared" si="163"/>
        <v>0</v>
      </c>
    </row>
    <row r="123" spans="1:66" ht="15" hidden="1">
      <c r="A123" s="49" t="s">
        <v>128</v>
      </c>
      <c r="B123" s="28"/>
      <c r="C123" s="14"/>
      <c r="D123" s="14"/>
      <c r="E123" s="14"/>
      <c r="F123" s="181">
        <f t="shared" si="157"/>
        <v>0</v>
      </c>
      <c r="G123" s="28"/>
      <c r="H123" s="14"/>
      <c r="I123" s="14"/>
      <c r="J123" s="14"/>
      <c r="K123" s="97">
        <f t="shared" si="158"/>
        <v>0</v>
      </c>
      <c r="L123" s="13">
        <f aca="true" t="shared" si="164" ref="L123:L136">(G123-B123)</f>
        <v>0</v>
      </c>
      <c r="M123" s="14">
        <f aca="true" t="shared" si="165" ref="M123:M135">(H123-C123)</f>
        <v>0</v>
      </c>
      <c r="N123" s="14">
        <f aca="true" t="shared" si="166" ref="N123:N135">(I123-D123)</f>
        <v>0</v>
      </c>
      <c r="O123" s="14">
        <f aca="true" t="shared" si="167" ref="O123:O135">(J123-E123)</f>
        <v>0</v>
      </c>
      <c r="P123" s="15">
        <f aca="true" t="shared" si="168" ref="P123:P135">SUM(L123:O123)</f>
        <v>0</v>
      </c>
      <c r="Q123" s="28"/>
      <c r="R123" s="14"/>
      <c r="S123" s="14"/>
      <c r="T123" s="14"/>
      <c r="U123" s="97">
        <f t="shared" si="159"/>
        <v>0</v>
      </c>
      <c r="V123" s="13"/>
      <c r="W123" s="14"/>
      <c r="X123" s="14"/>
      <c r="Y123" s="14"/>
      <c r="Z123" s="181">
        <f t="shared" si="160"/>
        <v>0</v>
      </c>
      <c r="AA123" s="157"/>
      <c r="AB123" s="152"/>
      <c r="AC123" s="152"/>
      <c r="AD123" s="152"/>
      <c r="AE123" s="97">
        <f t="shared" si="155"/>
        <v>0</v>
      </c>
      <c r="AF123" s="13">
        <f aca="true" t="shared" si="169" ref="AF123:AF135">(AA123-V123)</f>
        <v>0</v>
      </c>
      <c r="AG123" s="14">
        <f aca="true" t="shared" si="170" ref="AG123:AG135">(AB123-W123)</f>
        <v>0</v>
      </c>
      <c r="AH123" s="14">
        <f aca="true" t="shared" si="171" ref="AH123:AH135">(AC123-X123)</f>
        <v>0</v>
      </c>
      <c r="AI123" s="14">
        <f aca="true" t="shared" si="172" ref="AI123:AI135">(AD123-Y123)</f>
        <v>0</v>
      </c>
      <c r="AJ123" s="30">
        <f aca="true" t="shared" si="173" ref="AJ123:AJ135">SUM(AF123:AI123)</f>
        <v>0</v>
      </c>
      <c r="AK123" s="114"/>
      <c r="AL123" s="14">
        <f t="shared" si="145"/>
        <v>0</v>
      </c>
      <c r="AM123" s="14">
        <f t="shared" si="146"/>
        <v>0</v>
      </c>
      <c r="AN123" s="14">
        <f t="shared" si="147"/>
        <v>0</v>
      </c>
      <c r="AO123" s="14">
        <f t="shared" si="148"/>
        <v>0</v>
      </c>
      <c r="AP123" s="14">
        <f t="shared" si="149"/>
        <v>0</v>
      </c>
      <c r="AQ123" s="3">
        <f t="shared" si="161"/>
        <v>0</v>
      </c>
      <c r="AR123" s="2"/>
      <c r="AS123" s="2"/>
      <c r="AT123" s="2"/>
      <c r="AU123" s="2"/>
      <c r="AV123" s="2"/>
      <c r="AW123" s="2"/>
      <c r="AX123" s="2"/>
      <c r="AY123" s="2"/>
      <c r="AZ123" s="31" t="s">
        <v>128</v>
      </c>
      <c r="BA123" s="14">
        <f aca="true" t="shared" si="174" ref="BA123:BA163">AL123</f>
        <v>0</v>
      </c>
      <c r="BB123" s="14">
        <f aca="true" t="shared" si="175" ref="BB123:BB163">AM123</f>
        <v>0</v>
      </c>
      <c r="BC123" s="14">
        <f aca="true" t="shared" si="176" ref="BC123:BC163">AN123</f>
        <v>0</v>
      </c>
      <c r="BD123" s="14">
        <f aca="true" t="shared" si="177" ref="BD123:BD163">AO123</f>
        <v>0</v>
      </c>
      <c r="BE123" s="30">
        <f aca="true" t="shared" si="178" ref="BE123:BE163">AP123</f>
        <v>0</v>
      </c>
      <c r="BF123" s="87"/>
      <c r="BG123" s="41" t="s">
        <v>128</v>
      </c>
      <c r="BH123" s="14">
        <f aca="true" t="shared" si="179" ref="BH123:BH152">(BA123-G123)</f>
        <v>0</v>
      </c>
      <c r="BI123" s="14">
        <f aca="true" t="shared" si="180" ref="BI123:BI152">(BB123-H123)</f>
        <v>0</v>
      </c>
      <c r="BJ123" s="14">
        <f aca="true" t="shared" si="181" ref="BJ123:BJ152">(BC123-I123)</f>
        <v>0</v>
      </c>
      <c r="BK123" s="14">
        <f aca="true" t="shared" si="182" ref="BK123:BK152">(BD123-J123)</f>
        <v>0</v>
      </c>
      <c r="BL123" s="30">
        <f aca="true" t="shared" si="183" ref="BL123:BL152">(BE123-K123)</f>
        <v>0</v>
      </c>
      <c r="BM123" s="86">
        <f t="shared" si="162"/>
        <v>0</v>
      </c>
      <c r="BN123" s="86">
        <f t="shared" si="163"/>
        <v>0</v>
      </c>
    </row>
    <row r="124" spans="1:66" ht="15">
      <c r="A124" s="49" t="s">
        <v>129</v>
      </c>
      <c r="B124" s="28"/>
      <c r="C124" s="14">
        <v>30</v>
      </c>
      <c r="D124" s="14"/>
      <c r="E124" s="14"/>
      <c r="F124" s="181">
        <f t="shared" si="157"/>
        <v>30</v>
      </c>
      <c r="G124" s="28"/>
      <c r="H124" s="14">
        <v>96</v>
      </c>
      <c r="I124" s="14"/>
      <c r="J124" s="14"/>
      <c r="K124" s="97">
        <f t="shared" si="158"/>
        <v>96</v>
      </c>
      <c r="L124" s="13">
        <f t="shared" si="164"/>
        <v>0</v>
      </c>
      <c r="M124" s="14">
        <f t="shared" si="165"/>
        <v>66</v>
      </c>
      <c r="N124" s="14">
        <f t="shared" si="166"/>
        <v>0</v>
      </c>
      <c r="O124" s="14">
        <f t="shared" si="167"/>
        <v>0</v>
      </c>
      <c r="P124" s="15">
        <f t="shared" si="168"/>
        <v>66</v>
      </c>
      <c r="Q124" s="28">
        <v>351</v>
      </c>
      <c r="R124" s="14">
        <v>156</v>
      </c>
      <c r="S124" s="14"/>
      <c r="T124" s="14"/>
      <c r="U124" s="97">
        <f t="shared" si="159"/>
        <v>507</v>
      </c>
      <c r="V124" s="13"/>
      <c r="W124" s="14">
        <v>27</v>
      </c>
      <c r="X124" s="14"/>
      <c r="Y124" s="14"/>
      <c r="Z124" s="181">
        <f t="shared" si="160"/>
        <v>27</v>
      </c>
      <c r="AA124" s="157">
        <v>283</v>
      </c>
      <c r="AB124" s="152">
        <v>194</v>
      </c>
      <c r="AC124" s="152"/>
      <c r="AD124" s="152"/>
      <c r="AE124" s="97">
        <f t="shared" si="155"/>
        <v>477</v>
      </c>
      <c r="AF124" s="13">
        <f t="shared" si="169"/>
        <v>283</v>
      </c>
      <c r="AG124" s="14">
        <f t="shared" si="170"/>
        <v>167</v>
      </c>
      <c r="AH124" s="14">
        <f t="shared" si="171"/>
        <v>0</v>
      </c>
      <c r="AI124" s="14">
        <f t="shared" si="172"/>
        <v>0</v>
      </c>
      <c r="AJ124" s="30">
        <f t="shared" si="173"/>
        <v>450</v>
      </c>
      <c r="AK124" s="114"/>
      <c r="AL124" s="14">
        <f t="shared" si="145"/>
        <v>634</v>
      </c>
      <c r="AM124" s="14">
        <f t="shared" si="146"/>
        <v>446</v>
      </c>
      <c r="AN124" s="14">
        <f t="shared" si="147"/>
        <v>0</v>
      </c>
      <c r="AO124" s="14">
        <f t="shared" si="148"/>
        <v>0</v>
      </c>
      <c r="AP124" s="14">
        <f t="shared" si="149"/>
        <v>1080</v>
      </c>
      <c r="AQ124" s="3">
        <f t="shared" si="161"/>
        <v>1080</v>
      </c>
      <c r="AR124" s="2"/>
      <c r="AS124" s="2"/>
      <c r="AT124" s="2"/>
      <c r="AU124" s="2"/>
      <c r="AV124" s="2"/>
      <c r="AW124" s="2"/>
      <c r="AX124" s="2"/>
      <c r="AY124" s="2"/>
      <c r="AZ124" s="31" t="s">
        <v>129</v>
      </c>
      <c r="BA124" s="14">
        <f t="shared" si="174"/>
        <v>634</v>
      </c>
      <c r="BB124" s="14">
        <f t="shared" si="175"/>
        <v>446</v>
      </c>
      <c r="BC124" s="14">
        <f t="shared" si="176"/>
        <v>0</v>
      </c>
      <c r="BD124" s="14">
        <f t="shared" si="177"/>
        <v>0</v>
      </c>
      <c r="BE124" s="30">
        <f t="shared" si="178"/>
        <v>1080</v>
      </c>
      <c r="BF124" s="87"/>
      <c r="BG124" s="41" t="s">
        <v>129</v>
      </c>
      <c r="BH124" s="14">
        <f t="shared" si="179"/>
        <v>634</v>
      </c>
      <c r="BI124" s="14">
        <f t="shared" si="180"/>
        <v>350</v>
      </c>
      <c r="BJ124" s="14">
        <f t="shared" si="181"/>
        <v>0</v>
      </c>
      <c r="BK124" s="14">
        <f t="shared" si="182"/>
        <v>0</v>
      </c>
      <c r="BL124" s="30">
        <f t="shared" si="183"/>
        <v>984</v>
      </c>
      <c r="BM124" s="86">
        <f t="shared" si="162"/>
        <v>984</v>
      </c>
      <c r="BN124" s="86">
        <f t="shared" si="163"/>
        <v>0</v>
      </c>
    </row>
    <row r="125" spans="1:66" ht="15" hidden="1">
      <c r="A125" s="49" t="s">
        <v>130</v>
      </c>
      <c r="B125" s="28"/>
      <c r="C125" s="14"/>
      <c r="D125" s="14"/>
      <c r="E125" s="14"/>
      <c r="F125" s="181">
        <f t="shared" si="157"/>
        <v>0</v>
      </c>
      <c r="G125" s="28"/>
      <c r="H125" s="14"/>
      <c r="I125" s="14"/>
      <c r="J125" s="14"/>
      <c r="K125" s="97">
        <f t="shared" si="158"/>
        <v>0</v>
      </c>
      <c r="L125" s="13">
        <f t="shared" si="164"/>
        <v>0</v>
      </c>
      <c r="M125" s="14">
        <f t="shared" si="165"/>
        <v>0</v>
      </c>
      <c r="N125" s="14">
        <f t="shared" si="166"/>
        <v>0</v>
      </c>
      <c r="O125" s="14">
        <f t="shared" si="167"/>
        <v>0</v>
      </c>
      <c r="P125" s="15">
        <f t="shared" si="168"/>
        <v>0</v>
      </c>
      <c r="Q125" s="28"/>
      <c r="R125" s="14"/>
      <c r="S125" s="14"/>
      <c r="T125" s="14"/>
      <c r="U125" s="97">
        <f t="shared" si="159"/>
        <v>0</v>
      </c>
      <c r="V125" s="13"/>
      <c r="W125" s="14"/>
      <c r="X125" s="14"/>
      <c r="Y125" s="14"/>
      <c r="Z125" s="181">
        <f t="shared" si="160"/>
        <v>0</v>
      </c>
      <c r="AA125" s="157"/>
      <c r="AB125" s="152"/>
      <c r="AC125" s="152"/>
      <c r="AD125" s="152"/>
      <c r="AE125" s="97">
        <f t="shared" si="155"/>
        <v>0</v>
      </c>
      <c r="AF125" s="13">
        <f t="shared" si="169"/>
        <v>0</v>
      </c>
      <c r="AG125" s="14">
        <f t="shared" si="170"/>
        <v>0</v>
      </c>
      <c r="AH125" s="14">
        <f t="shared" si="171"/>
        <v>0</v>
      </c>
      <c r="AI125" s="14">
        <f t="shared" si="172"/>
        <v>0</v>
      </c>
      <c r="AJ125" s="30">
        <f t="shared" si="173"/>
        <v>0</v>
      </c>
      <c r="AK125" s="114"/>
      <c r="AL125" s="14">
        <f t="shared" si="145"/>
        <v>0</v>
      </c>
      <c r="AM125" s="14">
        <f t="shared" si="146"/>
        <v>0</v>
      </c>
      <c r="AN125" s="14">
        <f t="shared" si="147"/>
        <v>0</v>
      </c>
      <c r="AO125" s="14">
        <f t="shared" si="148"/>
        <v>0</v>
      </c>
      <c r="AP125" s="14">
        <f t="shared" si="149"/>
        <v>0</v>
      </c>
      <c r="AQ125" s="3">
        <f t="shared" si="161"/>
        <v>0</v>
      </c>
      <c r="AR125" s="2"/>
      <c r="AS125" s="3"/>
      <c r="AT125" s="3"/>
      <c r="AU125" s="3"/>
      <c r="AV125" s="3"/>
      <c r="AW125" s="3"/>
      <c r="AX125" s="3"/>
      <c r="AY125" s="3"/>
      <c r="AZ125" s="31" t="s">
        <v>130</v>
      </c>
      <c r="BA125" s="14">
        <f t="shared" si="174"/>
        <v>0</v>
      </c>
      <c r="BB125" s="14">
        <f t="shared" si="175"/>
        <v>0</v>
      </c>
      <c r="BC125" s="14">
        <f t="shared" si="176"/>
        <v>0</v>
      </c>
      <c r="BD125" s="14">
        <f t="shared" si="177"/>
        <v>0</v>
      </c>
      <c r="BE125" s="30">
        <f t="shared" si="178"/>
        <v>0</v>
      </c>
      <c r="BF125" s="87"/>
      <c r="BG125" s="41" t="s">
        <v>130</v>
      </c>
      <c r="BH125" s="14">
        <f t="shared" si="179"/>
        <v>0</v>
      </c>
      <c r="BI125" s="14">
        <f t="shared" si="180"/>
        <v>0</v>
      </c>
      <c r="BJ125" s="14">
        <f t="shared" si="181"/>
        <v>0</v>
      </c>
      <c r="BK125" s="14">
        <f t="shared" si="182"/>
        <v>0</v>
      </c>
      <c r="BL125" s="30">
        <f t="shared" si="183"/>
        <v>0</v>
      </c>
      <c r="BM125" s="86">
        <f t="shared" si="162"/>
        <v>0</v>
      </c>
      <c r="BN125" s="86">
        <f t="shared" si="163"/>
        <v>0</v>
      </c>
    </row>
    <row r="126" spans="1:66" ht="15">
      <c r="A126" s="49" t="s">
        <v>131</v>
      </c>
      <c r="B126" s="28">
        <v>19</v>
      </c>
      <c r="C126" s="14">
        <v>12</v>
      </c>
      <c r="D126" s="14"/>
      <c r="E126" s="14"/>
      <c r="F126" s="181">
        <f t="shared" si="157"/>
        <v>31</v>
      </c>
      <c r="G126" s="28">
        <v>186</v>
      </c>
      <c r="H126" s="14">
        <v>81</v>
      </c>
      <c r="I126" s="14"/>
      <c r="J126" s="14"/>
      <c r="K126" s="97">
        <f t="shared" si="158"/>
        <v>267</v>
      </c>
      <c r="L126" s="13">
        <f t="shared" si="164"/>
        <v>167</v>
      </c>
      <c r="M126" s="14">
        <f t="shared" si="165"/>
        <v>69</v>
      </c>
      <c r="N126" s="14">
        <f t="shared" si="166"/>
        <v>0</v>
      </c>
      <c r="O126" s="14">
        <f t="shared" si="167"/>
        <v>0</v>
      </c>
      <c r="P126" s="15">
        <f t="shared" si="168"/>
        <v>236</v>
      </c>
      <c r="Q126" s="28">
        <v>570</v>
      </c>
      <c r="R126" s="14">
        <v>704</v>
      </c>
      <c r="S126" s="14"/>
      <c r="T126" s="14"/>
      <c r="U126" s="97">
        <f t="shared" si="159"/>
        <v>1274</v>
      </c>
      <c r="V126" s="13">
        <v>19</v>
      </c>
      <c r="W126" s="14">
        <v>29</v>
      </c>
      <c r="X126" s="14"/>
      <c r="Y126" s="14"/>
      <c r="Z126" s="181">
        <f t="shared" si="160"/>
        <v>48</v>
      </c>
      <c r="AA126" s="157">
        <v>413</v>
      </c>
      <c r="AB126" s="152">
        <v>824</v>
      </c>
      <c r="AC126" s="152"/>
      <c r="AD126" s="152"/>
      <c r="AE126" s="97">
        <f t="shared" si="155"/>
        <v>1237</v>
      </c>
      <c r="AF126" s="13">
        <f t="shared" si="169"/>
        <v>394</v>
      </c>
      <c r="AG126" s="14">
        <f t="shared" si="170"/>
        <v>795</v>
      </c>
      <c r="AH126" s="14">
        <f t="shared" si="171"/>
        <v>0</v>
      </c>
      <c r="AI126" s="14">
        <f t="shared" si="172"/>
        <v>0</v>
      </c>
      <c r="AJ126" s="30">
        <f t="shared" si="173"/>
        <v>1189</v>
      </c>
      <c r="AK126" s="114"/>
      <c r="AL126" s="14">
        <f t="shared" si="145"/>
        <v>1169</v>
      </c>
      <c r="AM126" s="14">
        <f t="shared" si="146"/>
        <v>1609</v>
      </c>
      <c r="AN126" s="14">
        <f t="shared" si="147"/>
        <v>0</v>
      </c>
      <c r="AO126" s="14">
        <f t="shared" si="148"/>
        <v>0</v>
      </c>
      <c r="AP126" s="14">
        <f t="shared" si="149"/>
        <v>2778</v>
      </c>
      <c r="AQ126" s="3">
        <f t="shared" si="161"/>
        <v>2778</v>
      </c>
      <c r="AR126" s="2"/>
      <c r="AS126" s="3"/>
      <c r="AT126" s="3"/>
      <c r="AU126" s="3"/>
      <c r="AV126" s="3"/>
      <c r="AW126" s="3"/>
      <c r="AX126" s="3"/>
      <c r="AY126" s="3"/>
      <c r="AZ126" s="31" t="s">
        <v>131</v>
      </c>
      <c r="BA126" s="14">
        <f t="shared" si="174"/>
        <v>1169</v>
      </c>
      <c r="BB126" s="14">
        <f t="shared" si="175"/>
        <v>1609</v>
      </c>
      <c r="BC126" s="14">
        <f t="shared" si="176"/>
        <v>0</v>
      </c>
      <c r="BD126" s="14">
        <f t="shared" si="177"/>
        <v>0</v>
      </c>
      <c r="BE126" s="30">
        <f t="shared" si="178"/>
        <v>2778</v>
      </c>
      <c r="BF126" s="87"/>
      <c r="BG126" s="41" t="s">
        <v>131</v>
      </c>
      <c r="BH126" s="14">
        <f t="shared" si="179"/>
        <v>983</v>
      </c>
      <c r="BI126" s="14">
        <f t="shared" si="180"/>
        <v>1528</v>
      </c>
      <c r="BJ126" s="14">
        <f t="shared" si="181"/>
        <v>0</v>
      </c>
      <c r="BK126" s="14">
        <f t="shared" si="182"/>
        <v>0</v>
      </c>
      <c r="BL126" s="30">
        <f t="shared" si="183"/>
        <v>2511</v>
      </c>
      <c r="BM126" s="86">
        <f t="shared" si="162"/>
        <v>2511</v>
      </c>
      <c r="BN126" s="86">
        <f t="shared" si="163"/>
        <v>0</v>
      </c>
    </row>
    <row r="127" spans="1:66" ht="15">
      <c r="A127" s="217" t="s">
        <v>165</v>
      </c>
      <c r="B127" s="13"/>
      <c r="C127" s="14"/>
      <c r="D127" s="14"/>
      <c r="E127" s="14"/>
      <c r="F127" s="181">
        <f t="shared" si="157"/>
        <v>0</v>
      </c>
      <c r="G127" s="28"/>
      <c r="H127" s="14"/>
      <c r="I127" s="14"/>
      <c r="J127" s="14"/>
      <c r="K127" s="97">
        <f t="shared" si="158"/>
        <v>0</v>
      </c>
      <c r="L127" s="13">
        <f t="shared" si="164"/>
        <v>0</v>
      </c>
      <c r="M127" s="14">
        <f t="shared" si="165"/>
        <v>0</v>
      </c>
      <c r="N127" s="14">
        <f t="shared" si="166"/>
        <v>0</v>
      </c>
      <c r="O127" s="14">
        <f t="shared" si="167"/>
        <v>0</v>
      </c>
      <c r="P127" s="15">
        <f t="shared" si="168"/>
        <v>0</v>
      </c>
      <c r="Q127" s="28">
        <v>5</v>
      </c>
      <c r="R127" s="14">
        <v>6</v>
      </c>
      <c r="S127" s="14"/>
      <c r="T127" s="14"/>
      <c r="U127" s="97">
        <f t="shared" si="159"/>
        <v>11</v>
      </c>
      <c r="V127" s="13"/>
      <c r="W127" s="14"/>
      <c r="X127" s="14"/>
      <c r="Y127" s="14"/>
      <c r="Z127" s="181">
        <f t="shared" si="160"/>
        <v>0</v>
      </c>
      <c r="AA127" s="157">
        <v>4</v>
      </c>
      <c r="AB127" s="152">
        <v>51</v>
      </c>
      <c r="AC127" s="152"/>
      <c r="AD127" s="152"/>
      <c r="AE127" s="97">
        <f t="shared" si="155"/>
        <v>55</v>
      </c>
      <c r="AF127" s="13">
        <f t="shared" si="169"/>
        <v>4</v>
      </c>
      <c r="AG127" s="14">
        <f t="shared" si="170"/>
        <v>51</v>
      </c>
      <c r="AH127" s="14">
        <f t="shared" si="171"/>
        <v>0</v>
      </c>
      <c r="AI127" s="14">
        <f t="shared" si="172"/>
        <v>0</v>
      </c>
      <c r="AJ127" s="30">
        <f t="shared" si="173"/>
        <v>55</v>
      </c>
      <c r="AK127" s="114"/>
      <c r="AL127" s="14">
        <f t="shared" si="145"/>
        <v>9</v>
      </c>
      <c r="AM127" s="14">
        <f t="shared" si="146"/>
        <v>57</v>
      </c>
      <c r="AN127" s="14">
        <f t="shared" si="147"/>
        <v>0</v>
      </c>
      <c r="AO127" s="14">
        <f t="shared" si="148"/>
        <v>0</v>
      </c>
      <c r="AP127" s="14">
        <f t="shared" si="149"/>
        <v>66</v>
      </c>
      <c r="AQ127" s="3">
        <f t="shared" si="161"/>
        <v>66</v>
      </c>
      <c r="AR127" s="2"/>
      <c r="AS127" s="3"/>
      <c r="AT127" s="3"/>
      <c r="AU127" s="3"/>
      <c r="AV127" s="3"/>
      <c r="AW127" s="3"/>
      <c r="AX127" s="3"/>
      <c r="AY127" s="3"/>
      <c r="AZ127" s="31" t="s">
        <v>165</v>
      </c>
      <c r="BA127" s="14">
        <f t="shared" si="174"/>
        <v>9</v>
      </c>
      <c r="BB127" s="14">
        <f t="shared" si="175"/>
        <v>57</v>
      </c>
      <c r="BC127" s="14">
        <f t="shared" si="176"/>
        <v>0</v>
      </c>
      <c r="BD127" s="14">
        <f t="shared" si="177"/>
        <v>0</v>
      </c>
      <c r="BE127" s="30">
        <f t="shared" si="178"/>
        <v>66</v>
      </c>
      <c r="BF127" s="87"/>
      <c r="BG127" s="41" t="s">
        <v>165</v>
      </c>
      <c r="BH127" s="14">
        <f t="shared" si="179"/>
        <v>9</v>
      </c>
      <c r="BI127" s="14">
        <f t="shared" si="180"/>
        <v>57</v>
      </c>
      <c r="BJ127" s="14">
        <f t="shared" si="181"/>
        <v>0</v>
      </c>
      <c r="BK127" s="14">
        <f t="shared" si="182"/>
        <v>0</v>
      </c>
      <c r="BL127" s="30">
        <f t="shared" si="183"/>
        <v>66</v>
      </c>
      <c r="BM127" s="86">
        <f t="shared" si="162"/>
        <v>66</v>
      </c>
      <c r="BN127" s="86">
        <f t="shared" si="163"/>
        <v>0</v>
      </c>
    </row>
    <row r="128" spans="1:66" ht="15">
      <c r="A128" s="218" t="s">
        <v>161</v>
      </c>
      <c r="B128" s="28"/>
      <c r="C128" s="14"/>
      <c r="D128" s="14"/>
      <c r="E128" s="14"/>
      <c r="F128" s="181">
        <f t="shared" si="157"/>
        <v>0</v>
      </c>
      <c r="G128" s="28"/>
      <c r="H128" s="14"/>
      <c r="I128" s="14"/>
      <c r="J128" s="14"/>
      <c r="K128" s="97">
        <f t="shared" si="158"/>
        <v>0</v>
      </c>
      <c r="L128" s="13">
        <f t="shared" si="164"/>
        <v>0</v>
      </c>
      <c r="M128" s="14">
        <f t="shared" si="165"/>
        <v>0</v>
      </c>
      <c r="N128" s="14">
        <f t="shared" si="166"/>
        <v>0</v>
      </c>
      <c r="O128" s="14">
        <f t="shared" si="167"/>
        <v>0</v>
      </c>
      <c r="P128" s="15">
        <f t="shared" si="168"/>
        <v>0</v>
      </c>
      <c r="Q128" s="28"/>
      <c r="R128" s="14"/>
      <c r="S128" s="14"/>
      <c r="T128" s="14"/>
      <c r="U128" s="97">
        <f t="shared" si="159"/>
        <v>0</v>
      </c>
      <c r="V128" s="13"/>
      <c r="W128" s="14"/>
      <c r="X128" s="14"/>
      <c r="Y128" s="14"/>
      <c r="Z128" s="181">
        <f t="shared" si="160"/>
        <v>0</v>
      </c>
      <c r="AA128" s="157"/>
      <c r="AB128" s="152"/>
      <c r="AC128" s="152"/>
      <c r="AD128" s="152"/>
      <c r="AE128" s="97">
        <f t="shared" si="155"/>
        <v>0</v>
      </c>
      <c r="AF128" s="13">
        <f t="shared" si="169"/>
        <v>0</v>
      </c>
      <c r="AG128" s="14">
        <f t="shared" si="170"/>
        <v>0</v>
      </c>
      <c r="AH128" s="14">
        <f t="shared" si="171"/>
        <v>0</v>
      </c>
      <c r="AI128" s="14">
        <f t="shared" si="172"/>
        <v>0</v>
      </c>
      <c r="AJ128" s="30">
        <f t="shared" si="173"/>
        <v>0</v>
      </c>
      <c r="AK128" s="114"/>
      <c r="AL128" s="14">
        <f t="shared" si="145"/>
        <v>0</v>
      </c>
      <c r="AM128" s="14">
        <f t="shared" si="146"/>
        <v>0</v>
      </c>
      <c r="AN128" s="14">
        <f t="shared" si="147"/>
        <v>0</v>
      </c>
      <c r="AO128" s="14">
        <f t="shared" si="148"/>
        <v>0</v>
      </c>
      <c r="AP128" s="14">
        <f t="shared" si="149"/>
        <v>0</v>
      </c>
      <c r="AQ128" s="3">
        <f t="shared" si="161"/>
        <v>0</v>
      </c>
      <c r="AR128" s="2"/>
      <c r="AS128" s="3"/>
      <c r="AT128" s="3"/>
      <c r="AU128" s="3"/>
      <c r="AV128" s="3"/>
      <c r="AW128" s="3"/>
      <c r="AX128" s="3"/>
      <c r="AY128" s="3"/>
      <c r="AZ128" s="31" t="s">
        <v>161</v>
      </c>
      <c r="BA128" s="14">
        <f t="shared" si="174"/>
        <v>0</v>
      </c>
      <c r="BB128" s="14">
        <f t="shared" si="175"/>
        <v>0</v>
      </c>
      <c r="BC128" s="14">
        <f t="shared" si="176"/>
        <v>0</v>
      </c>
      <c r="BD128" s="14">
        <f t="shared" si="177"/>
        <v>0</v>
      </c>
      <c r="BE128" s="30">
        <f t="shared" si="178"/>
        <v>0</v>
      </c>
      <c r="BF128" s="87"/>
      <c r="BG128" s="41" t="s">
        <v>161</v>
      </c>
      <c r="BH128" s="14">
        <f t="shared" si="179"/>
        <v>0</v>
      </c>
      <c r="BI128" s="14">
        <f t="shared" si="180"/>
        <v>0</v>
      </c>
      <c r="BJ128" s="14">
        <f t="shared" si="181"/>
        <v>0</v>
      </c>
      <c r="BK128" s="14">
        <f t="shared" si="182"/>
        <v>0</v>
      </c>
      <c r="BL128" s="30">
        <f t="shared" si="183"/>
        <v>0</v>
      </c>
      <c r="BM128" s="86">
        <f t="shared" si="162"/>
        <v>0</v>
      </c>
      <c r="BN128" s="86">
        <f t="shared" si="163"/>
        <v>0</v>
      </c>
    </row>
    <row r="129" spans="1:66" ht="15">
      <c r="A129" s="49" t="s">
        <v>166</v>
      </c>
      <c r="B129" s="28"/>
      <c r="C129" s="14"/>
      <c r="D129" s="14"/>
      <c r="E129" s="14"/>
      <c r="F129" s="181">
        <f t="shared" si="157"/>
        <v>0</v>
      </c>
      <c r="G129" s="28">
        <v>30</v>
      </c>
      <c r="H129" s="14">
        <v>57</v>
      </c>
      <c r="I129" s="14"/>
      <c r="J129" s="14"/>
      <c r="K129" s="97">
        <f t="shared" si="158"/>
        <v>87</v>
      </c>
      <c r="L129" s="13">
        <f t="shared" si="164"/>
        <v>30</v>
      </c>
      <c r="M129" s="14">
        <f t="shared" si="165"/>
        <v>57</v>
      </c>
      <c r="N129" s="14">
        <f t="shared" si="166"/>
        <v>0</v>
      </c>
      <c r="O129" s="14">
        <f t="shared" si="167"/>
        <v>0</v>
      </c>
      <c r="P129" s="15">
        <f t="shared" si="168"/>
        <v>87</v>
      </c>
      <c r="Q129" s="28">
        <f>320</f>
        <v>320</v>
      </c>
      <c r="R129" s="14">
        <f>177+117+42+168</f>
        <v>504</v>
      </c>
      <c r="S129" s="14"/>
      <c r="T129" s="14"/>
      <c r="U129" s="97">
        <f t="shared" si="159"/>
        <v>824</v>
      </c>
      <c r="V129" s="13"/>
      <c r="W129" s="14"/>
      <c r="X129" s="14"/>
      <c r="Y129" s="14"/>
      <c r="Z129" s="181">
        <f t="shared" si="160"/>
        <v>0</v>
      </c>
      <c r="AA129" s="157">
        <v>235</v>
      </c>
      <c r="AB129" s="152">
        <f>147+48+213+93</f>
        <v>501</v>
      </c>
      <c r="AC129" s="152"/>
      <c r="AD129" s="152"/>
      <c r="AE129" s="97">
        <f t="shared" si="155"/>
        <v>736</v>
      </c>
      <c r="AF129" s="13">
        <f t="shared" si="169"/>
        <v>235</v>
      </c>
      <c r="AG129" s="14">
        <f t="shared" si="170"/>
        <v>501</v>
      </c>
      <c r="AH129" s="14">
        <f t="shared" si="171"/>
        <v>0</v>
      </c>
      <c r="AI129" s="14">
        <f t="shared" si="172"/>
        <v>0</v>
      </c>
      <c r="AJ129" s="30">
        <f t="shared" si="173"/>
        <v>736</v>
      </c>
      <c r="AK129" s="114"/>
      <c r="AL129" s="14">
        <f t="shared" si="145"/>
        <v>585</v>
      </c>
      <c r="AM129" s="14">
        <f t="shared" si="146"/>
        <v>1062</v>
      </c>
      <c r="AN129" s="14">
        <f t="shared" si="147"/>
        <v>0</v>
      </c>
      <c r="AO129" s="14">
        <f t="shared" si="148"/>
        <v>0</v>
      </c>
      <c r="AP129" s="14">
        <f t="shared" si="149"/>
        <v>1647</v>
      </c>
      <c r="AQ129" s="3">
        <f t="shared" si="161"/>
        <v>1647</v>
      </c>
      <c r="AR129" s="2"/>
      <c r="AS129" s="3"/>
      <c r="AT129" s="3"/>
      <c r="AU129" s="3"/>
      <c r="AV129" s="3"/>
      <c r="AW129" s="3"/>
      <c r="AX129" s="3"/>
      <c r="AY129" s="3"/>
      <c r="AZ129" s="31" t="s">
        <v>132</v>
      </c>
      <c r="BA129" s="14">
        <f t="shared" si="174"/>
        <v>585</v>
      </c>
      <c r="BB129" s="14">
        <f t="shared" si="175"/>
        <v>1062</v>
      </c>
      <c r="BC129" s="14">
        <f t="shared" si="176"/>
        <v>0</v>
      </c>
      <c r="BD129" s="14">
        <f t="shared" si="177"/>
        <v>0</v>
      </c>
      <c r="BE129" s="30">
        <f t="shared" si="178"/>
        <v>1647</v>
      </c>
      <c r="BF129" s="87"/>
      <c r="BG129" s="41" t="s">
        <v>132</v>
      </c>
      <c r="BH129" s="14">
        <f t="shared" si="179"/>
        <v>555</v>
      </c>
      <c r="BI129" s="14">
        <f t="shared" si="180"/>
        <v>1005</v>
      </c>
      <c r="BJ129" s="14">
        <f t="shared" si="181"/>
        <v>0</v>
      </c>
      <c r="BK129" s="14">
        <f t="shared" si="182"/>
        <v>0</v>
      </c>
      <c r="BL129" s="30">
        <f t="shared" si="183"/>
        <v>1560</v>
      </c>
      <c r="BM129" s="86">
        <f t="shared" si="162"/>
        <v>1560</v>
      </c>
      <c r="BN129" s="86">
        <f t="shared" si="163"/>
        <v>0</v>
      </c>
    </row>
    <row r="130" spans="1:66" ht="15">
      <c r="A130" s="49" t="s">
        <v>197</v>
      </c>
      <c r="B130" s="28"/>
      <c r="C130" s="14"/>
      <c r="D130" s="14"/>
      <c r="E130" s="14"/>
      <c r="F130" s="181">
        <f t="shared" si="157"/>
        <v>0</v>
      </c>
      <c r="G130" s="28"/>
      <c r="H130" s="14"/>
      <c r="I130" s="14"/>
      <c r="J130" s="14"/>
      <c r="K130" s="97">
        <f t="shared" si="158"/>
        <v>0</v>
      </c>
      <c r="L130" s="13">
        <f t="shared" si="164"/>
        <v>0</v>
      </c>
      <c r="M130" s="14">
        <f t="shared" si="165"/>
        <v>0</v>
      </c>
      <c r="N130" s="14">
        <f t="shared" si="166"/>
        <v>0</v>
      </c>
      <c r="O130" s="14">
        <f t="shared" si="167"/>
        <v>0</v>
      </c>
      <c r="P130" s="15">
        <f t="shared" si="168"/>
        <v>0</v>
      </c>
      <c r="Q130" s="28"/>
      <c r="R130" s="14"/>
      <c r="S130" s="14"/>
      <c r="T130" s="14"/>
      <c r="U130" s="97">
        <f t="shared" si="159"/>
        <v>0</v>
      </c>
      <c r="V130" s="13"/>
      <c r="W130" s="14"/>
      <c r="X130" s="14"/>
      <c r="Y130" s="14"/>
      <c r="Z130" s="181">
        <f t="shared" si="160"/>
        <v>0</v>
      </c>
      <c r="AA130" s="157"/>
      <c r="AB130" s="152"/>
      <c r="AC130" s="152"/>
      <c r="AD130" s="152"/>
      <c r="AE130" s="97">
        <f t="shared" si="155"/>
        <v>0</v>
      </c>
      <c r="AF130" s="13">
        <f t="shared" si="169"/>
        <v>0</v>
      </c>
      <c r="AG130" s="14">
        <f t="shared" si="170"/>
        <v>0</v>
      </c>
      <c r="AH130" s="14">
        <f t="shared" si="171"/>
        <v>0</v>
      </c>
      <c r="AI130" s="14">
        <f t="shared" si="172"/>
        <v>0</v>
      </c>
      <c r="AJ130" s="30">
        <f t="shared" si="173"/>
        <v>0</v>
      </c>
      <c r="AK130" s="114"/>
      <c r="AL130" s="14">
        <f t="shared" si="145"/>
        <v>0</v>
      </c>
      <c r="AM130" s="14">
        <f t="shared" si="146"/>
        <v>0</v>
      </c>
      <c r="AN130" s="14">
        <f t="shared" si="147"/>
        <v>0</v>
      </c>
      <c r="AO130" s="14">
        <f t="shared" si="148"/>
        <v>0</v>
      </c>
      <c r="AP130" s="14">
        <f t="shared" si="149"/>
        <v>0</v>
      </c>
      <c r="AQ130" s="3">
        <f t="shared" si="161"/>
        <v>0</v>
      </c>
      <c r="AR130" s="2"/>
      <c r="AS130" s="3"/>
      <c r="AT130" s="3"/>
      <c r="AU130" s="3"/>
      <c r="AV130" s="3"/>
      <c r="AW130" s="3"/>
      <c r="AX130" s="3"/>
      <c r="AY130" s="3"/>
      <c r="AZ130" s="31" t="s">
        <v>133</v>
      </c>
      <c r="BA130" s="14">
        <f t="shared" si="174"/>
        <v>0</v>
      </c>
      <c r="BB130" s="14">
        <f t="shared" si="175"/>
        <v>0</v>
      </c>
      <c r="BC130" s="14">
        <f t="shared" si="176"/>
        <v>0</v>
      </c>
      <c r="BD130" s="14">
        <f t="shared" si="177"/>
        <v>0</v>
      </c>
      <c r="BE130" s="30">
        <f t="shared" si="178"/>
        <v>0</v>
      </c>
      <c r="BF130" s="87"/>
      <c r="BG130" s="41" t="s">
        <v>133</v>
      </c>
      <c r="BH130" s="14">
        <f t="shared" si="179"/>
        <v>0</v>
      </c>
      <c r="BI130" s="14">
        <f t="shared" si="180"/>
        <v>0</v>
      </c>
      <c r="BJ130" s="14">
        <f t="shared" si="181"/>
        <v>0</v>
      </c>
      <c r="BK130" s="14">
        <f t="shared" si="182"/>
        <v>0</v>
      </c>
      <c r="BL130" s="30">
        <f t="shared" si="183"/>
        <v>0</v>
      </c>
      <c r="BM130" s="86">
        <f t="shared" si="162"/>
        <v>0</v>
      </c>
      <c r="BN130" s="86">
        <f t="shared" si="163"/>
        <v>0</v>
      </c>
    </row>
    <row r="131" spans="1:66" ht="15">
      <c r="A131" s="49" t="s">
        <v>136</v>
      </c>
      <c r="B131" s="28"/>
      <c r="C131" s="14">
        <v>3</v>
      </c>
      <c r="D131" s="14"/>
      <c r="E131" s="14"/>
      <c r="F131" s="181">
        <f t="shared" si="157"/>
        <v>3</v>
      </c>
      <c r="G131" s="28"/>
      <c r="H131" s="14">
        <v>24</v>
      </c>
      <c r="I131" s="14"/>
      <c r="J131" s="14"/>
      <c r="K131" s="97">
        <f t="shared" si="158"/>
        <v>24</v>
      </c>
      <c r="L131" s="13">
        <f t="shared" si="164"/>
        <v>0</v>
      </c>
      <c r="M131" s="14">
        <f t="shared" si="165"/>
        <v>21</v>
      </c>
      <c r="N131" s="14">
        <f t="shared" si="166"/>
        <v>0</v>
      </c>
      <c r="O131" s="14">
        <f t="shared" si="167"/>
        <v>0</v>
      </c>
      <c r="P131" s="15">
        <f t="shared" si="168"/>
        <v>21</v>
      </c>
      <c r="Q131" s="28">
        <v>30</v>
      </c>
      <c r="R131" s="14">
        <v>6</v>
      </c>
      <c r="S131" s="14"/>
      <c r="T131" s="14"/>
      <c r="U131" s="97">
        <f t="shared" si="159"/>
        <v>36</v>
      </c>
      <c r="V131" s="13"/>
      <c r="W131" s="14"/>
      <c r="X131" s="14"/>
      <c r="Y131" s="14"/>
      <c r="Z131" s="181">
        <f t="shared" si="160"/>
        <v>0</v>
      </c>
      <c r="AA131" s="157">
        <v>75</v>
      </c>
      <c r="AB131" s="152">
        <v>1</v>
      </c>
      <c r="AC131" s="152"/>
      <c r="AD131" s="152"/>
      <c r="AE131" s="97">
        <f t="shared" si="155"/>
        <v>76</v>
      </c>
      <c r="AF131" s="13">
        <f t="shared" si="169"/>
        <v>75</v>
      </c>
      <c r="AG131" s="14">
        <f t="shared" si="170"/>
        <v>1</v>
      </c>
      <c r="AH131" s="14">
        <f t="shared" si="171"/>
        <v>0</v>
      </c>
      <c r="AI131" s="14">
        <f t="shared" si="172"/>
        <v>0</v>
      </c>
      <c r="AJ131" s="30">
        <f t="shared" si="173"/>
        <v>76</v>
      </c>
      <c r="AK131" s="113"/>
      <c r="AL131" s="14">
        <f t="shared" si="145"/>
        <v>105</v>
      </c>
      <c r="AM131" s="14">
        <f t="shared" si="146"/>
        <v>31</v>
      </c>
      <c r="AN131" s="14">
        <f t="shared" si="147"/>
        <v>0</v>
      </c>
      <c r="AO131" s="14">
        <f t="shared" si="148"/>
        <v>0</v>
      </c>
      <c r="AP131" s="14">
        <f t="shared" si="149"/>
        <v>136</v>
      </c>
      <c r="AQ131" s="3">
        <f t="shared" si="161"/>
        <v>136</v>
      </c>
      <c r="AR131" s="2"/>
      <c r="AS131" s="2"/>
      <c r="AT131" s="2"/>
      <c r="AU131" s="2"/>
      <c r="AV131" s="2"/>
      <c r="AW131" s="2"/>
      <c r="AX131" s="2"/>
      <c r="AY131" s="2"/>
      <c r="AZ131" s="31" t="s">
        <v>136</v>
      </c>
      <c r="BA131" s="14">
        <f t="shared" si="174"/>
        <v>105</v>
      </c>
      <c r="BB131" s="14">
        <f t="shared" si="175"/>
        <v>31</v>
      </c>
      <c r="BC131" s="14">
        <f t="shared" si="176"/>
        <v>0</v>
      </c>
      <c r="BD131" s="14">
        <f t="shared" si="177"/>
        <v>0</v>
      </c>
      <c r="BE131" s="30">
        <f t="shared" si="178"/>
        <v>136</v>
      </c>
      <c r="BF131" s="87"/>
      <c r="BG131" s="41" t="s">
        <v>136</v>
      </c>
      <c r="BH131" s="14">
        <f t="shared" si="179"/>
        <v>105</v>
      </c>
      <c r="BI131" s="14">
        <f t="shared" si="180"/>
        <v>7</v>
      </c>
      <c r="BJ131" s="14">
        <f t="shared" si="181"/>
        <v>0</v>
      </c>
      <c r="BK131" s="14">
        <f t="shared" si="182"/>
        <v>0</v>
      </c>
      <c r="BL131" s="30">
        <f t="shared" si="183"/>
        <v>112</v>
      </c>
      <c r="BM131" s="86">
        <f t="shared" si="162"/>
        <v>112</v>
      </c>
      <c r="BN131" s="86">
        <f t="shared" si="163"/>
        <v>0</v>
      </c>
    </row>
    <row r="132" spans="1:66" ht="15">
      <c r="A132" s="49" t="s">
        <v>50</v>
      </c>
      <c r="B132" s="28"/>
      <c r="C132" s="14"/>
      <c r="D132" s="14"/>
      <c r="E132" s="14"/>
      <c r="F132" s="181">
        <f t="shared" si="157"/>
        <v>0</v>
      </c>
      <c r="G132" s="28">
        <v>100</v>
      </c>
      <c r="H132" s="14"/>
      <c r="I132" s="14"/>
      <c r="J132" s="14"/>
      <c r="K132" s="97">
        <f t="shared" si="158"/>
        <v>100</v>
      </c>
      <c r="L132" s="13">
        <f t="shared" si="164"/>
        <v>100</v>
      </c>
      <c r="M132" s="14">
        <f t="shared" si="165"/>
        <v>0</v>
      </c>
      <c r="N132" s="14">
        <f t="shared" si="166"/>
        <v>0</v>
      </c>
      <c r="O132" s="14">
        <f t="shared" si="167"/>
        <v>0</v>
      </c>
      <c r="P132" s="15">
        <f t="shared" si="168"/>
        <v>100</v>
      </c>
      <c r="Q132" s="28">
        <v>80</v>
      </c>
      <c r="R132" s="14"/>
      <c r="S132" s="14"/>
      <c r="T132" s="14"/>
      <c r="U132" s="97">
        <f t="shared" si="159"/>
        <v>80</v>
      </c>
      <c r="V132" s="13"/>
      <c r="W132" s="14"/>
      <c r="X132" s="14"/>
      <c r="Y132" s="14"/>
      <c r="Z132" s="181">
        <f t="shared" si="160"/>
        <v>0</v>
      </c>
      <c r="AA132" s="157">
        <v>92</v>
      </c>
      <c r="AB132" s="152"/>
      <c r="AC132" s="152"/>
      <c r="AD132" s="152"/>
      <c r="AE132" s="97">
        <f t="shared" si="155"/>
        <v>92</v>
      </c>
      <c r="AF132" s="13">
        <f t="shared" si="169"/>
        <v>92</v>
      </c>
      <c r="AG132" s="14">
        <f t="shared" si="170"/>
        <v>0</v>
      </c>
      <c r="AH132" s="14">
        <f t="shared" si="171"/>
        <v>0</v>
      </c>
      <c r="AI132" s="14">
        <f t="shared" si="172"/>
        <v>0</v>
      </c>
      <c r="AJ132" s="30">
        <f t="shared" si="173"/>
        <v>92</v>
      </c>
      <c r="AK132" s="113"/>
      <c r="AL132" s="14">
        <f t="shared" si="145"/>
        <v>272</v>
      </c>
      <c r="AM132" s="14">
        <f t="shared" si="146"/>
        <v>0</v>
      </c>
      <c r="AN132" s="14">
        <f t="shared" si="147"/>
        <v>0</v>
      </c>
      <c r="AO132" s="14">
        <f t="shared" si="148"/>
        <v>0</v>
      </c>
      <c r="AP132" s="14">
        <f t="shared" si="149"/>
        <v>272</v>
      </c>
      <c r="AQ132" s="3">
        <f t="shared" si="161"/>
        <v>272</v>
      </c>
      <c r="AR132" s="2"/>
      <c r="AS132" s="2"/>
      <c r="AT132" s="2"/>
      <c r="AU132" s="2"/>
      <c r="AV132" s="2"/>
      <c r="AW132" s="2"/>
      <c r="AX132" s="2"/>
      <c r="AY132" s="2"/>
      <c r="AZ132" s="31" t="s">
        <v>50</v>
      </c>
      <c r="BA132" s="14">
        <f t="shared" si="174"/>
        <v>272</v>
      </c>
      <c r="BB132" s="14">
        <f t="shared" si="175"/>
        <v>0</v>
      </c>
      <c r="BC132" s="14">
        <f t="shared" si="176"/>
        <v>0</v>
      </c>
      <c r="BD132" s="14">
        <f t="shared" si="177"/>
        <v>0</v>
      </c>
      <c r="BE132" s="30">
        <f t="shared" si="178"/>
        <v>272</v>
      </c>
      <c r="BF132" s="87"/>
      <c r="BG132" s="41" t="s">
        <v>50</v>
      </c>
      <c r="BH132" s="14">
        <f t="shared" si="179"/>
        <v>172</v>
      </c>
      <c r="BI132" s="14">
        <f t="shared" si="180"/>
        <v>0</v>
      </c>
      <c r="BJ132" s="14">
        <f t="shared" si="181"/>
        <v>0</v>
      </c>
      <c r="BK132" s="14">
        <f t="shared" si="182"/>
        <v>0</v>
      </c>
      <c r="BL132" s="30">
        <f t="shared" si="183"/>
        <v>172</v>
      </c>
      <c r="BM132" s="86">
        <f t="shared" si="162"/>
        <v>172</v>
      </c>
      <c r="BN132" s="86">
        <f t="shared" si="163"/>
        <v>0</v>
      </c>
    </row>
    <row r="133" spans="1:66" ht="15">
      <c r="A133" s="49" t="s">
        <v>51</v>
      </c>
      <c r="B133" s="28"/>
      <c r="C133" s="14"/>
      <c r="D133" s="14"/>
      <c r="E133" s="14"/>
      <c r="F133" s="181">
        <f t="shared" si="157"/>
        <v>0</v>
      </c>
      <c r="G133" s="28"/>
      <c r="H133" s="14"/>
      <c r="I133" s="14"/>
      <c r="J133" s="14"/>
      <c r="K133" s="97">
        <f t="shared" si="158"/>
        <v>0</v>
      </c>
      <c r="L133" s="13">
        <f t="shared" si="164"/>
        <v>0</v>
      </c>
      <c r="M133" s="14">
        <f t="shared" si="165"/>
        <v>0</v>
      </c>
      <c r="N133" s="14">
        <f t="shared" si="166"/>
        <v>0</v>
      </c>
      <c r="O133" s="14">
        <f t="shared" si="167"/>
        <v>0</v>
      </c>
      <c r="P133" s="15">
        <f t="shared" si="168"/>
        <v>0</v>
      </c>
      <c r="Q133" s="28">
        <v>40</v>
      </c>
      <c r="R133" s="14"/>
      <c r="S133" s="14"/>
      <c r="T133" s="14"/>
      <c r="U133" s="97">
        <f t="shared" si="159"/>
        <v>40</v>
      </c>
      <c r="V133" s="13"/>
      <c r="W133" s="14"/>
      <c r="X133" s="14"/>
      <c r="Y133" s="14"/>
      <c r="Z133" s="181">
        <f t="shared" si="160"/>
        <v>0</v>
      </c>
      <c r="AA133" s="157">
        <v>67</v>
      </c>
      <c r="AB133" s="152"/>
      <c r="AC133" s="152"/>
      <c r="AD133" s="152"/>
      <c r="AE133" s="97">
        <f t="shared" si="155"/>
        <v>67</v>
      </c>
      <c r="AF133" s="13">
        <f t="shared" si="169"/>
        <v>67</v>
      </c>
      <c r="AG133" s="14">
        <f t="shared" si="170"/>
        <v>0</v>
      </c>
      <c r="AH133" s="14">
        <f t="shared" si="171"/>
        <v>0</v>
      </c>
      <c r="AI133" s="14">
        <f t="shared" si="172"/>
        <v>0</v>
      </c>
      <c r="AJ133" s="30">
        <f t="shared" si="173"/>
        <v>67</v>
      </c>
      <c r="AK133" s="114"/>
      <c r="AL133" s="14">
        <f t="shared" si="145"/>
        <v>107</v>
      </c>
      <c r="AM133" s="14">
        <f t="shared" si="146"/>
        <v>0</v>
      </c>
      <c r="AN133" s="14">
        <f t="shared" si="147"/>
        <v>0</v>
      </c>
      <c r="AO133" s="14">
        <f t="shared" si="148"/>
        <v>0</v>
      </c>
      <c r="AP133" s="14">
        <f t="shared" si="149"/>
        <v>107</v>
      </c>
      <c r="AQ133" s="3">
        <f t="shared" si="161"/>
        <v>107</v>
      </c>
      <c r="AR133" s="2"/>
      <c r="AS133" s="3"/>
      <c r="AT133" s="3"/>
      <c r="AU133" s="3"/>
      <c r="AV133" s="3"/>
      <c r="AW133" s="3"/>
      <c r="AX133" s="3"/>
      <c r="AY133" s="3"/>
      <c r="AZ133" s="31" t="s">
        <v>51</v>
      </c>
      <c r="BA133" s="14">
        <f t="shared" si="174"/>
        <v>107</v>
      </c>
      <c r="BB133" s="14">
        <f t="shared" si="175"/>
        <v>0</v>
      </c>
      <c r="BC133" s="14">
        <f t="shared" si="176"/>
        <v>0</v>
      </c>
      <c r="BD133" s="14">
        <f t="shared" si="177"/>
        <v>0</v>
      </c>
      <c r="BE133" s="30">
        <f t="shared" si="178"/>
        <v>107</v>
      </c>
      <c r="BF133" s="87"/>
      <c r="BG133" s="41" t="s">
        <v>51</v>
      </c>
      <c r="BH133" s="14">
        <f t="shared" si="179"/>
        <v>107</v>
      </c>
      <c r="BI133" s="14">
        <f t="shared" si="180"/>
        <v>0</v>
      </c>
      <c r="BJ133" s="14">
        <f t="shared" si="181"/>
        <v>0</v>
      </c>
      <c r="BK133" s="14">
        <f t="shared" si="182"/>
        <v>0</v>
      </c>
      <c r="BL133" s="30">
        <f t="shared" si="183"/>
        <v>107</v>
      </c>
      <c r="BM133" s="86">
        <f t="shared" si="162"/>
        <v>107</v>
      </c>
      <c r="BN133" s="86">
        <f t="shared" si="163"/>
        <v>0</v>
      </c>
    </row>
    <row r="134" spans="1:66" ht="15">
      <c r="A134" s="49" t="s">
        <v>52</v>
      </c>
      <c r="B134" s="28"/>
      <c r="C134" s="14"/>
      <c r="D134" s="14"/>
      <c r="E134" s="14"/>
      <c r="F134" s="181">
        <f t="shared" si="157"/>
        <v>0</v>
      </c>
      <c r="G134" s="28">
        <v>207</v>
      </c>
      <c r="H134" s="14"/>
      <c r="I134" s="14"/>
      <c r="J134" s="14"/>
      <c r="K134" s="97">
        <f t="shared" si="158"/>
        <v>207</v>
      </c>
      <c r="L134" s="13">
        <f t="shared" si="164"/>
        <v>207</v>
      </c>
      <c r="M134" s="14">
        <f t="shared" si="165"/>
        <v>0</v>
      </c>
      <c r="N134" s="14">
        <f t="shared" si="166"/>
        <v>0</v>
      </c>
      <c r="O134" s="14">
        <f t="shared" si="167"/>
        <v>0</v>
      </c>
      <c r="P134" s="15">
        <f t="shared" si="168"/>
        <v>207</v>
      </c>
      <c r="Q134" s="28">
        <v>252</v>
      </c>
      <c r="R134" s="14"/>
      <c r="S134" s="14"/>
      <c r="T134" s="14"/>
      <c r="U134" s="97">
        <f t="shared" si="159"/>
        <v>252</v>
      </c>
      <c r="V134" s="13"/>
      <c r="W134" s="14"/>
      <c r="X134" s="14"/>
      <c r="Y134" s="14"/>
      <c r="Z134" s="181">
        <f t="shared" si="160"/>
        <v>0</v>
      </c>
      <c r="AA134" s="157">
        <v>336</v>
      </c>
      <c r="AB134" s="152"/>
      <c r="AC134" s="152"/>
      <c r="AD134" s="152"/>
      <c r="AE134" s="97">
        <f t="shared" si="155"/>
        <v>336</v>
      </c>
      <c r="AF134" s="13">
        <f t="shared" si="169"/>
        <v>336</v>
      </c>
      <c r="AG134" s="14">
        <f t="shared" si="170"/>
        <v>0</v>
      </c>
      <c r="AH134" s="14">
        <f t="shared" si="171"/>
        <v>0</v>
      </c>
      <c r="AI134" s="14">
        <f t="shared" si="172"/>
        <v>0</v>
      </c>
      <c r="AJ134" s="30">
        <f t="shared" si="173"/>
        <v>336</v>
      </c>
      <c r="AK134" s="114"/>
      <c r="AL134" s="14">
        <f t="shared" si="145"/>
        <v>795</v>
      </c>
      <c r="AM134" s="14">
        <f t="shared" si="146"/>
        <v>0</v>
      </c>
      <c r="AN134" s="14">
        <f t="shared" si="147"/>
        <v>0</v>
      </c>
      <c r="AO134" s="14">
        <f t="shared" si="148"/>
        <v>0</v>
      </c>
      <c r="AP134" s="14">
        <f t="shared" si="149"/>
        <v>795</v>
      </c>
      <c r="AQ134" s="3">
        <f t="shared" si="161"/>
        <v>795</v>
      </c>
      <c r="AR134" s="2"/>
      <c r="AS134" s="3"/>
      <c r="AT134" s="3"/>
      <c r="AU134" s="3"/>
      <c r="AV134" s="3"/>
      <c r="AW134" s="3"/>
      <c r="AX134" s="3"/>
      <c r="AY134" s="3"/>
      <c r="AZ134" s="31" t="s">
        <v>52</v>
      </c>
      <c r="BA134" s="14">
        <f t="shared" si="174"/>
        <v>795</v>
      </c>
      <c r="BB134" s="14">
        <f t="shared" si="175"/>
        <v>0</v>
      </c>
      <c r="BC134" s="14">
        <f t="shared" si="176"/>
        <v>0</v>
      </c>
      <c r="BD134" s="14">
        <f t="shared" si="177"/>
        <v>0</v>
      </c>
      <c r="BE134" s="30">
        <f t="shared" si="178"/>
        <v>795</v>
      </c>
      <c r="BF134" s="87"/>
      <c r="BG134" s="41" t="s">
        <v>52</v>
      </c>
      <c r="BH134" s="14">
        <f t="shared" si="179"/>
        <v>588</v>
      </c>
      <c r="BI134" s="14">
        <f t="shared" si="180"/>
        <v>0</v>
      </c>
      <c r="BJ134" s="14">
        <f t="shared" si="181"/>
        <v>0</v>
      </c>
      <c r="BK134" s="14">
        <f t="shared" si="182"/>
        <v>0</v>
      </c>
      <c r="BL134" s="30">
        <f t="shared" si="183"/>
        <v>588</v>
      </c>
      <c r="BM134" s="86">
        <f t="shared" si="162"/>
        <v>588</v>
      </c>
      <c r="BN134" s="86">
        <f t="shared" si="163"/>
        <v>0</v>
      </c>
    </row>
    <row r="135" spans="1:66" ht="15">
      <c r="A135" s="49" t="s">
        <v>53</v>
      </c>
      <c r="B135" s="28"/>
      <c r="C135" s="14"/>
      <c r="D135" s="14"/>
      <c r="E135" s="14"/>
      <c r="F135" s="181">
        <f t="shared" si="157"/>
        <v>0</v>
      </c>
      <c r="G135" s="28">
        <v>84</v>
      </c>
      <c r="H135" s="14">
        <v>42</v>
      </c>
      <c r="I135" s="14"/>
      <c r="J135" s="14"/>
      <c r="K135" s="97">
        <f t="shared" si="158"/>
        <v>126</v>
      </c>
      <c r="L135" s="13">
        <f t="shared" si="164"/>
        <v>84</v>
      </c>
      <c r="M135" s="14">
        <f t="shared" si="165"/>
        <v>42</v>
      </c>
      <c r="N135" s="14">
        <f t="shared" si="166"/>
        <v>0</v>
      </c>
      <c r="O135" s="14">
        <f t="shared" si="167"/>
        <v>0</v>
      </c>
      <c r="P135" s="15">
        <f t="shared" si="168"/>
        <v>126</v>
      </c>
      <c r="Q135" s="28">
        <v>570</v>
      </c>
      <c r="R135" s="14">
        <v>165</v>
      </c>
      <c r="S135" s="14"/>
      <c r="T135" s="14"/>
      <c r="U135" s="97">
        <f t="shared" si="159"/>
        <v>735</v>
      </c>
      <c r="V135" s="13">
        <v>12</v>
      </c>
      <c r="W135" s="14"/>
      <c r="X135" s="14"/>
      <c r="Y135" s="14"/>
      <c r="Z135" s="181">
        <f t="shared" si="160"/>
        <v>12</v>
      </c>
      <c r="AA135" s="157">
        <v>309</v>
      </c>
      <c r="AB135" s="152">
        <v>213</v>
      </c>
      <c r="AC135" s="152"/>
      <c r="AD135" s="152"/>
      <c r="AE135" s="97">
        <f t="shared" si="155"/>
        <v>522</v>
      </c>
      <c r="AF135" s="13">
        <f t="shared" si="169"/>
        <v>297</v>
      </c>
      <c r="AG135" s="14">
        <f t="shared" si="170"/>
        <v>213</v>
      </c>
      <c r="AH135" s="14">
        <f t="shared" si="171"/>
        <v>0</v>
      </c>
      <c r="AI135" s="14">
        <f t="shared" si="172"/>
        <v>0</v>
      </c>
      <c r="AJ135" s="30">
        <f t="shared" si="173"/>
        <v>510</v>
      </c>
      <c r="AK135" s="114"/>
      <c r="AL135" s="14">
        <f t="shared" si="145"/>
        <v>963</v>
      </c>
      <c r="AM135" s="14">
        <f t="shared" si="146"/>
        <v>420</v>
      </c>
      <c r="AN135" s="14">
        <f t="shared" si="147"/>
        <v>0</v>
      </c>
      <c r="AO135" s="14">
        <f t="shared" si="148"/>
        <v>0</v>
      </c>
      <c r="AP135" s="14">
        <f t="shared" si="149"/>
        <v>1383</v>
      </c>
      <c r="AQ135" s="3">
        <f t="shared" si="161"/>
        <v>1383</v>
      </c>
      <c r="AR135" s="2"/>
      <c r="AS135" s="3"/>
      <c r="AT135" s="3"/>
      <c r="AU135" s="3"/>
      <c r="AV135" s="3"/>
      <c r="AW135" s="3"/>
      <c r="AX135" s="3"/>
      <c r="AY135" s="3"/>
      <c r="AZ135" s="31" t="s">
        <v>53</v>
      </c>
      <c r="BA135" s="14">
        <f t="shared" si="174"/>
        <v>963</v>
      </c>
      <c r="BB135" s="14">
        <f t="shared" si="175"/>
        <v>420</v>
      </c>
      <c r="BC135" s="14">
        <f t="shared" si="176"/>
        <v>0</v>
      </c>
      <c r="BD135" s="14">
        <f t="shared" si="177"/>
        <v>0</v>
      </c>
      <c r="BE135" s="30">
        <f t="shared" si="178"/>
        <v>1383</v>
      </c>
      <c r="BF135" s="87"/>
      <c r="BG135" s="41" t="s">
        <v>53</v>
      </c>
      <c r="BH135" s="14">
        <f t="shared" si="179"/>
        <v>879</v>
      </c>
      <c r="BI135" s="14">
        <f t="shared" si="180"/>
        <v>378</v>
      </c>
      <c r="BJ135" s="14">
        <f t="shared" si="181"/>
        <v>0</v>
      </c>
      <c r="BK135" s="14">
        <f t="shared" si="182"/>
        <v>0</v>
      </c>
      <c r="BL135" s="30">
        <f t="shared" si="183"/>
        <v>1257</v>
      </c>
      <c r="BM135" s="86">
        <f t="shared" si="162"/>
        <v>1257</v>
      </c>
      <c r="BN135" s="86">
        <f t="shared" si="163"/>
        <v>0</v>
      </c>
    </row>
    <row r="136" spans="1:66" ht="15">
      <c r="A136" s="49" t="s">
        <v>202</v>
      </c>
      <c r="B136" s="28"/>
      <c r="C136" s="14"/>
      <c r="D136" s="14"/>
      <c r="E136" s="14"/>
      <c r="F136" s="181">
        <f t="shared" si="157"/>
        <v>0</v>
      </c>
      <c r="G136" s="28"/>
      <c r="H136" s="14"/>
      <c r="I136" s="14"/>
      <c r="J136" s="14"/>
      <c r="K136" s="97">
        <f t="shared" si="158"/>
        <v>0</v>
      </c>
      <c r="L136" s="13">
        <f t="shared" si="164"/>
        <v>0</v>
      </c>
      <c r="M136" s="13"/>
      <c r="N136" s="13"/>
      <c r="O136" s="13"/>
      <c r="P136" s="171"/>
      <c r="Q136" s="28">
        <v>126</v>
      </c>
      <c r="R136" s="14">
        <v>138</v>
      </c>
      <c r="S136" s="14"/>
      <c r="T136" s="14"/>
      <c r="U136" s="97">
        <f t="shared" si="159"/>
        <v>264</v>
      </c>
      <c r="V136" s="13"/>
      <c r="W136" s="14"/>
      <c r="X136" s="14"/>
      <c r="Y136" s="14"/>
      <c r="Z136" s="181">
        <f t="shared" si="160"/>
        <v>0</v>
      </c>
      <c r="AA136" s="157"/>
      <c r="AB136" s="152">
        <f>174+45</f>
        <v>219</v>
      </c>
      <c r="AC136" s="152"/>
      <c r="AD136" s="152"/>
      <c r="AE136" s="97">
        <f t="shared" si="155"/>
        <v>219</v>
      </c>
      <c r="AF136" s="13">
        <f aca="true" t="shared" si="184" ref="AF136:AF163">(AA136-V136)</f>
        <v>0</v>
      </c>
      <c r="AG136" s="14"/>
      <c r="AH136" s="14"/>
      <c r="AI136" s="14"/>
      <c r="AJ136" s="30"/>
      <c r="AK136" s="114"/>
      <c r="AL136" s="14">
        <f t="shared" si="145"/>
        <v>126</v>
      </c>
      <c r="AM136" s="14">
        <f t="shared" si="146"/>
        <v>357</v>
      </c>
      <c r="AN136" s="14">
        <f t="shared" si="147"/>
        <v>0</v>
      </c>
      <c r="AO136" s="14">
        <f t="shared" si="148"/>
        <v>0</v>
      </c>
      <c r="AP136" s="14">
        <f t="shared" si="149"/>
        <v>483</v>
      </c>
      <c r="AQ136" s="3">
        <f t="shared" si="161"/>
        <v>483</v>
      </c>
      <c r="AR136" s="2"/>
      <c r="AS136" s="3"/>
      <c r="AT136" s="3"/>
      <c r="AU136" s="3"/>
      <c r="AV136" s="3"/>
      <c r="AW136" s="3"/>
      <c r="AX136" s="3"/>
      <c r="AY136" s="3"/>
      <c r="AZ136" s="85" t="s">
        <v>170</v>
      </c>
      <c r="BA136" s="14">
        <f t="shared" si="174"/>
        <v>126</v>
      </c>
      <c r="BB136" s="14">
        <f t="shared" si="175"/>
        <v>357</v>
      </c>
      <c r="BC136" s="14">
        <f t="shared" si="176"/>
        <v>0</v>
      </c>
      <c r="BD136" s="14">
        <f t="shared" si="177"/>
        <v>0</v>
      </c>
      <c r="BE136" s="30">
        <f t="shared" si="178"/>
        <v>483</v>
      </c>
      <c r="BF136" s="87"/>
      <c r="BG136" s="224" t="s">
        <v>170</v>
      </c>
      <c r="BH136" s="14">
        <f t="shared" si="179"/>
        <v>126</v>
      </c>
      <c r="BI136" s="14">
        <f t="shared" si="180"/>
        <v>357</v>
      </c>
      <c r="BJ136" s="14">
        <f t="shared" si="181"/>
        <v>0</v>
      </c>
      <c r="BK136" s="14">
        <f t="shared" si="182"/>
        <v>0</v>
      </c>
      <c r="BL136" s="30">
        <f t="shared" si="183"/>
        <v>483</v>
      </c>
      <c r="BM136" s="86">
        <f t="shared" si="162"/>
        <v>483</v>
      </c>
      <c r="BN136" s="86">
        <f t="shared" si="163"/>
        <v>0</v>
      </c>
    </row>
    <row r="137" spans="1:66" ht="15">
      <c r="A137" s="27" t="s">
        <v>55</v>
      </c>
      <c r="B137" s="28"/>
      <c r="C137" s="14"/>
      <c r="D137" s="14"/>
      <c r="E137" s="14"/>
      <c r="F137" s="181">
        <f t="shared" si="157"/>
        <v>0</v>
      </c>
      <c r="G137" s="28"/>
      <c r="H137" s="14"/>
      <c r="I137" s="14"/>
      <c r="J137" s="14"/>
      <c r="K137" s="97">
        <f t="shared" si="158"/>
        <v>0</v>
      </c>
      <c r="L137" s="13">
        <f aca="true" t="shared" si="185" ref="L137:P138">(G137-B137)</f>
        <v>0</v>
      </c>
      <c r="M137" s="13">
        <f t="shared" si="185"/>
        <v>0</v>
      </c>
      <c r="N137" s="13">
        <f t="shared" si="185"/>
        <v>0</v>
      </c>
      <c r="O137" s="13">
        <f t="shared" si="185"/>
        <v>0</v>
      </c>
      <c r="P137" s="13">
        <f t="shared" si="185"/>
        <v>0</v>
      </c>
      <c r="Q137" s="28"/>
      <c r="R137" s="14"/>
      <c r="S137" s="14"/>
      <c r="T137" s="14"/>
      <c r="U137" s="97">
        <f t="shared" si="159"/>
        <v>0</v>
      </c>
      <c r="V137" s="13"/>
      <c r="W137" s="14"/>
      <c r="X137" s="14"/>
      <c r="Y137" s="14"/>
      <c r="Z137" s="181">
        <f t="shared" si="160"/>
        <v>0</v>
      </c>
      <c r="AA137" s="157"/>
      <c r="AB137" s="152"/>
      <c r="AC137" s="152"/>
      <c r="AD137" s="152"/>
      <c r="AE137" s="97">
        <f t="shared" si="155"/>
        <v>0</v>
      </c>
      <c r="AF137" s="13">
        <f t="shared" si="184"/>
        <v>0</v>
      </c>
      <c r="AG137" s="14">
        <f aca="true" t="shared" si="186" ref="AG137:AG163">(AB137-W137)</f>
        <v>0</v>
      </c>
      <c r="AH137" s="14">
        <f aca="true" t="shared" si="187" ref="AH137:AH163">(AC137-X137)</f>
        <v>0</v>
      </c>
      <c r="AI137" s="14">
        <f aca="true" t="shared" si="188" ref="AI137:AI163">(AD137-Y137)</f>
        <v>0</v>
      </c>
      <c r="AJ137" s="30">
        <f aca="true" t="shared" si="189" ref="AJ137:AJ163">SUM(AF137:AI137)</f>
        <v>0</v>
      </c>
      <c r="AK137" s="114"/>
      <c r="AL137" s="14">
        <f aca="true" t="shared" si="190" ref="AL137:AL166">(G137+Q137+AA137)</f>
        <v>0</v>
      </c>
      <c r="AM137" s="14">
        <f aca="true" t="shared" si="191" ref="AM137:AM166">(H137+R137+AB137)</f>
        <v>0</v>
      </c>
      <c r="AN137" s="14">
        <f aca="true" t="shared" si="192" ref="AN137:AN166">(I137+S137+AC137)</f>
        <v>0</v>
      </c>
      <c r="AO137" s="14">
        <f aca="true" t="shared" si="193" ref="AO137:AO166">(J137+T137+AD137)</f>
        <v>0</v>
      </c>
      <c r="AP137" s="14">
        <f aca="true" t="shared" si="194" ref="AP137:AP166">(K137+U137+AE137)</f>
        <v>0</v>
      </c>
      <c r="AQ137" s="3">
        <f t="shared" si="161"/>
        <v>0</v>
      </c>
      <c r="AR137" s="2"/>
      <c r="AS137" s="3"/>
      <c r="AT137" s="3"/>
      <c r="AU137" s="3"/>
      <c r="AV137" s="3"/>
      <c r="AW137" s="3"/>
      <c r="AX137" s="3"/>
      <c r="AY137" s="3"/>
      <c r="AZ137" s="31" t="s">
        <v>55</v>
      </c>
      <c r="BA137" s="14">
        <f t="shared" si="174"/>
        <v>0</v>
      </c>
      <c r="BB137" s="14">
        <f t="shared" si="175"/>
        <v>0</v>
      </c>
      <c r="BC137" s="14">
        <f t="shared" si="176"/>
        <v>0</v>
      </c>
      <c r="BD137" s="14">
        <f t="shared" si="177"/>
        <v>0</v>
      </c>
      <c r="BE137" s="30">
        <f t="shared" si="178"/>
        <v>0</v>
      </c>
      <c r="BF137" s="87"/>
      <c r="BG137" s="41" t="s">
        <v>55</v>
      </c>
      <c r="BH137" s="14">
        <f t="shared" si="179"/>
        <v>0</v>
      </c>
      <c r="BI137" s="14">
        <f t="shared" si="180"/>
        <v>0</v>
      </c>
      <c r="BJ137" s="14">
        <f t="shared" si="181"/>
        <v>0</v>
      </c>
      <c r="BK137" s="14">
        <f t="shared" si="182"/>
        <v>0</v>
      </c>
      <c r="BL137" s="30">
        <f t="shared" si="183"/>
        <v>0</v>
      </c>
      <c r="BM137" s="86">
        <f t="shared" si="162"/>
        <v>0</v>
      </c>
      <c r="BN137" s="86">
        <f t="shared" si="163"/>
        <v>0</v>
      </c>
    </row>
    <row r="138" spans="1:66" ht="15" hidden="1">
      <c r="A138" s="27" t="s">
        <v>151</v>
      </c>
      <c r="B138" s="28"/>
      <c r="C138" s="14"/>
      <c r="D138" s="14"/>
      <c r="E138" s="14"/>
      <c r="F138" s="181">
        <f t="shared" si="157"/>
        <v>0</v>
      </c>
      <c r="G138" s="28"/>
      <c r="H138" s="14"/>
      <c r="I138" s="14"/>
      <c r="J138" s="14"/>
      <c r="K138" s="97">
        <f t="shared" si="158"/>
        <v>0</v>
      </c>
      <c r="L138" s="13">
        <f t="shared" si="185"/>
        <v>0</v>
      </c>
      <c r="M138" s="13">
        <f t="shared" si="185"/>
        <v>0</v>
      </c>
      <c r="N138" s="13">
        <f t="shared" si="185"/>
        <v>0</v>
      </c>
      <c r="O138" s="13">
        <f t="shared" si="185"/>
        <v>0</v>
      </c>
      <c r="P138" s="13">
        <f t="shared" si="185"/>
        <v>0</v>
      </c>
      <c r="Q138" s="28"/>
      <c r="R138" s="14"/>
      <c r="S138" s="14"/>
      <c r="T138" s="14"/>
      <c r="U138" s="97">
        <f t="shared" si="159"/>
        <v>0</v>
      </c>
      <c r="V138" s="13"/>
      <c r="W138" s="14"/>
      <c r="X138" s="14"/>
      <c r="Y138" s="14"/>
      <c r="Z138" s="181">
        <f t="shared" si="160"/>
        <v>0</v>
      </c>
      <c r="AA138" s="157"/>
      <c r="AB138" s="152"/>
      <c r="AC138" s="152"/>
      <c r="AD138" s="152"/>
      <c r="AE138" s="97">
        <f t="shared" si="155"/>
        <v>0</v>
      </c>
      <c r="AF138" s="13">
        <f t="shared" si="184"/>
        <v>0</v>
      </c>
      <c r="AG138" s="14">
        <f t="shared" si="186"/>
        <v>0</v>
      </c>
      <c r="AH138" s="14">
        <f t="shared" si="187"/>
        <v>0</v>
      </c>
      <c r="AI138" s="14">
        <f t="shared" si="188"/>
        <v>0</v>
      </c>
      <c r="AJ138" s="30">
        <f t="shared" si="189"/>
        <v>0</v>
      </c>
      <c r="AK138" s="114"/>
      <c r="AL138" s="14">
        <f t="shared" si="190"/>
        <v>0</v>
      </c>
      <c r="AM138" s="14">
        <f t="shared" si="191"/>
        <v>0</v>
      </c>
      <c r="AN138" s="14">
        <f t="shared" si="192"/>
        <v>0</v>
      </c>
      <c r="AO138" s="14">
        <f t="shared" si="193"/>
        <v>0</v>
      </c>
      <c r="AP138" s="14">
        <f t="shared" si="194"/>
        <v>0</v>
      </c>
      <c r="AQ138" s="3">
        <f t="shared" si="161"/>
        <v>0</v>
      </c>
      <c r="AR138" s="2"/>
      <c r="AS138" s="3"/>
      <c r="AT138" s="3"/>
      <c r="AU138" s="3"/>
      <c r="AV138" s="3"/>
      <c r="AW138" s="3"/>
      <c r="AX138" s="3"/>
      <c r="AY138" s="3"/>
      <c r="AZ138" s="31" t="s">
        <v>151</v>
      </c>
      <c r="BA138" s="14">
        <f t="shared" si="174"/>
        <v>0</v>
      </c>
      <c r="BB138" s="14">
        <f t="shared" si="175"/>
        <v>0</v>
      </c>
      <c r="BC138" s="14">
        <f t="shared" si="176"/>
        <v>0</v>
      </c>
      <c r="BD138" s="14">
        <f t="shared" si="177"/>
        <v>0</v>
      </c>
      <c r="BE138" s="30">
        <f t="shared" si="178"/>
        <v>0</v>
      </c>
      <c r="BF138" s="87"/>
      <c r="BG138" s="41" t="s">
        <v>151</v>
      </c>
      <c r="BH138" s="14">
        <f t="shared" si="179"/>
        <v>0</v>
      </c>
      <c r="BI138" s="14">
        <f t="shared" si="180"/>
        <v>0</v>
      </c>
      <c r="BJ138" s="14">
        <f t="shared" si="181"/>
        <v>0</v>
      </c>
      <c r="BK138" s="14">
        <f t="shared" si="182"/>
        <v>0</v>
      </c>
      <c r="BL138" s="30">
        <f t="shared" si="183"/>
        <v>0</v>
      </c>
      <c r="BM138" s="86">
        <f t="shared" si="162"/>
        <v>0</v>
      </c>
      <c r="BN138" s="86">
        <f t="shared" si="163"/>
        <v>0</v>
      </c>
    </row>
    <row r="139" spans="1:66" ht="15">
      <c r="A139" s="27" t="s">
        <v>54</v>
      </c>
      <c r="B139" s="28"/>
      <c r="C139" s="14"/>
      <c r="D139" s="14"/>
      <c r="E139" s="14"/>
      <c r="F139" s="181">
        <f t="shared" si="157"/>
        <v>0</v>
      </c>
      <c r="G139" s="28"/>
      <c r="H139" s="14"/>
      <c r="I139" s="14"/>
      <c r="J139" s="14"/>
      <c r="K139" s="97">
        <f t="shared" si="158"/>
        <v>0</v>
      </c>
      <c r="L139" s="13">
        <f aca="true" t="shared" si="195" ref="L139:L163">(G139-B139)</f>
        <v>0</v>
      </c>
      <c r="M139" s="14">
        <f aca="true" t="shared" si="196" ref="M139:M163">(H139-C139)</f>
        <v>0</v>
      </c>
      <c r="N139" s="14">
        <f aca="true" t="shared" si="197" ref="N139:N163">(I139-D139)</f>
        <v>0</v>
      </c>
      <c r="O139" s="14">
        <f aca="true" t="shared" si="198" ref="O139:O163">(J139-E139)</f>
        <v>0</v>
      </c>
      <c r="P139" s="15">
        <f aca="true" t="shared" si="199" ref="P139:P163">SUM(L139:O139)</f>
        <v>0</v>
      </c>
      <c r="Q139" s="28">
        <v>124</v>
      </c>
      <c r="R139" s="14"/>
      <c r="S139" s="14"/>
      <c r="T139" s="14"/>
      <c r="U139" s="97">
        <f t="shared" si="159"/>
        <v>124</v>
      </c>
      <c r="V139" s="13"/>
      <c r="W139" s="14"/>
      <c r="X139" s="14"/>
      <c r="Y139" s="14"/>
      <c r="Z139" s="181">
        <f t="shared" si="160"/>
        <v>0</v>
      </c>
      <c r="AA139" s="157">
        <v>108</v>
      </c>
      <c r="AB139" s="152"/>
      <c r="AC139" s="152"/>
      <c r="AD139" s="152"/>
      <c r="AE139" s="97">
        <f t="shared" si="155"/>
        <v>108</v>
      </c>
      <c r="AF139" s="13">
        <f t="shared" si="184"/>
        <v>108</v>
      </c>
      <c r="AG139" s="14">
        <f t="shared" si="186"/>
        <v>0</v>
      </c>
      <c r="AH139" s="14">
        <f t="shared" si="187"/>
        <v>0</v>
      </c>
      <c r="AI139" s="14">
        <f t="shared" si="188"/>
        <v>0</v>
      </c>
      <c r="AJ139" s="30">
        <f t="shared" si="189"/>
        <v>108</v>
      </c>
      <c r="AK139" s="114"/>
      <c r="AL139" s="14">
        <f t="shared" si="190"/>
        <v>232</v>
      </c>
      <c r="AM139" s="14">
        <f t="shared" si="191"/>
        <v>0</v>
      </c>
      <c r="AN139" s="14">
        <f t="shared" si="192"/>
        <v>0</v>
      </c>
      <c r="AO139" s="14">
        <f t="shared" si="193"/>
        <v>0</v>
      </c>
      <c r="AP139" s="14">
        <f t="shared" si="194"/>
        <v>232</v>
      </c>
      <c r="AQ139" s="3">
        <f t="shared" si="161"/>
        <v>232</v>
      </c>
      <c r="AR139" s="2"/>
      <c r="AS139" s="3"/>
      <c r="AT139" s="3"/>
      <c r="AU139" s="3"/>
      <c r="AV139" s="3"/>
      <c r="AW139" s="3"/>
      <c r="AX139" s="3"/>
      <c r="AY139" s="3"/>
      <c r="AZ139" s="31" t="s">
        <v>54</v>
      </c>
      <c r="BA139" s="14">
        <f t="shared" si="174"/>
        <v>232</v>
      </c>
      <c r="BB139" s="14">
        <f t="shared" si="175"/>
        <v>0</v>
      </c>
      <c r="BC139" s="14">
        <f t="shared" si="176"/>
        <v>0</v>
      </c>
      <c r="BD139" s="14">
        <f t="shared" si="177"/>
        <v>0</v>
      </c>
      <c r="BE139" s="30">
        <f t="shared" si="178"/>
        <v>232</v>
      </c>
      <c r="BF139" s="87"/>
      <c r="BG139" s="41" t="s">
        <v>54</v>
      </c>
      <c r="BH139" s="14">
        <f t="shared" si="179"/>
        <v>232</v>
      </c>
      <c r="BI139" s="14">
        <f t="shared" si="180"/>
        <v>0</v>
      </c>
      <c r="BJ139" s="14">
        <f t="shared" si="181"/>
        <v>0</v>
      </c>
      <c r="BK139" s="14">
        <f t="shared" si="182"/>
        <v>0</v>
      </c>
      <c r="BL139" s="30">
        <f t="shared" si="183"/>
        <v>232</v>
      </c>
      <c r="BM139" s="86">
        <f t="shared" si="162"/>
        <v>232</v>
      </c>
      <c r="BN139" s="86">
        <f t="shared" si="163"/>
        <v>0</v>
      </c>
    </row>
    <row r="140" spans="1:66" ht="15">
      <c r="A140" s="27" t="s">
        <v>56</v>
      </c>
      <c r="B140" s="28"/>
      <c r="C140" s="14"/>
      <c r="D140" s="14"/>
      <c r="E140" s="14"/>
      <c r="F140" s="181">
        <f t="shared" si="157"/>
        <v>0</v>
      </c>
      <c r="G140" s="28"/>
      <c r="H140" s="14"/>
      <c r="I140" s="14"/>
      <c r="J140" s="14"/>
      <c r="K140" s="97">
        <f t="shared" si="158"/>
        <v>0</v>
      </c>
      <c r="L140" s="13">
        <f t="shared" si="195"/>
        <v>0</v>
      </c>
      <c r="M140" s="14">
        <f t="shared" si="196"/>
        <v>0</v>
      </c>
      <c r="N140" s="14">
        <f t="shared" si="197"/>
        <v>0</v>
      </c>
      <c r="O140" s="14">
        <f t="shared" si="198"/>
        <v>0</v>
      </c>
      <c r="P140" s="15">
        <f t="shared" si="199"/>
        <v>0</v>
      </c>
      <c r="Q140" s="28"/>
      <c r="R140" s="14">
        <v>51</v>
      </c>
      <c r="S140" s="14"/>
      <c r="T140" s="14"/>
      <c r="U140" s="97">
        <f t="shared" si="159"/>
        <v>51</v>
      </c>
      <c r="V140" s="13"/>
      <c r="W140" s="14"/>
      <c r="X140" s="14"/>
      <c r="Y140" s="14"/>
      <c r="Z140" s="181">
        <f t="shared" si="160"/>
        <v>0</v>
      </c>
      <c r="AA140" s="157"/>
      <c r="AB140" s="152"/>
      <c r="AC140" s="152"/>
      <c r="AD140" s="152"/>
      <c r="AE140" s="97">
        <f t="shared" si="155"/>
        <v>0</v>
      </c>
      <c r="AF140" s="13">
        <f t="shared" si="184"/>
        <v>0</v>
      </c>
      <c r="AG140" s="14">
        <f t="shared" si="186"/>
        <v>0</v>
      </c>
      <c r="AH140" s="14">
        <f t="shared" si="187"/>
        <v>0</v>
      </c>
      <c r="AI140" s="14">
        <f t="shared" si="188"/>
        <v>0</v>
      </c>
      <c r="AJ140" s="30">
        <f t="shared" si="189"/>
        <v>0</v>
      </c>
      <c r="AK140" s="114"/>
      <c r="AL140" s="14">
        <f t="shared" si="190"/>
        <v>0</v>
      </c>
      <c r="AM140" s="14">
        <f t="shared" si="191"/>
        <v>51</v>
      </c>
      <c r="AN140" s="14">
        <f t="shared" si="192"/>
        <v>0</v>
      </c>
      <c r="AO140" s="14">
        <f t="shared" si="193"/>
        <v>0</v>
      </c>
      <c r="AP140" s="14">
        <f t="shared" si="194"/>
        <v>51</v>
      </c>
      <c r="AQ140" s="3">
        <f t="shared" si="161"/>
        <v>51</v>
      </c>
      <c r="AR140" s="2"/>
      <c r="AS140" s="3"/>
      <c r="AT140" s="3"/>
      <c r="AU140" s="3"/>
      <c r="AV140" s="3"/>
      <c r="AW140" s="3"/>
      <c r="AX140" s="3"/>
      <c r="AY140" s="3"/>
      <c r="AZ140" s="31" t="s">
        <v>56</v>
      </c>
      <c r="BA140" s="14">
        <f t="shared" si="174"/>
        <v>0</v>
      </c>
      <c r="BB140" s="14">
        <f t="shared" si="175"/>
        <v>51</v>
      </c>
      <c r="BC140" s="14">
        <f t="shared" si="176"/>
        <v>0</v>
      </c>
      <c r="BD140" s="14">
        <f t="shared" si="177"/>
        <v>0</v>
      </c>
      <c r="BE140" s="30">
        <f t="shared" si="178"/>
        <v>51</v>
      </c>
      <c r="BF140" s="87"/>
      <c r="BG140" s="41" t="s">
        <v>56</v>
      </c>
      <c r="BH140" s="14">
        <f t="shared" si="179"/>
        <v>0</v>
      </c>
      <c r="BI140" s="14">
        <f t="shared" si="180"/>
        <v>51</v>
      </c>
      <c r="BJ140" s="14">
        <f t="shared" si="181"/>
        <v>0</v>
      </c>
      <c r="BK140" s="14">
        <f t="shared" si="182"/>
        <v>0</v>
      </c>
      <c r="BL140" s="30">
        <f t="shared" si="183"/>
        <v>51</v>
      </c>
      <c r="BM140" s="86">
        <f t="shared" si="162"/>
        <v>51</v>
      </c>
      <c r="BN140" s="86">
        <f t="shared" si="163"/>
        <v>0</v>
      </c>
    </row>
    <row r="141" spans="1:66" ht="15">
      <c r="A141" s="27" t="s">
        <v>137</v>
      </c>
      <c r="B141" s="28"/>
      <c r="C141" s="14"/>
      <c r="D141" s="14"/>
      <c r="E141" s="14"/>
      <c r="F141" s="181">
        <f t="shared" si="157"/>
        <v>0</v>
      </c>
      <c r="G141" s="28"/>
      <c r="H141" s="14"/>
      <c r="I141" s="14"/>
      <c r="J141" s="14"/>
      <c r="K141" s="97">
        <f t="shared" si="158"/>
        <v>0</v>
      </c>
      <c r="L141" s="13">
        <f t="shared" si="195"/>
        <v>0</v>
      </c>
      <c r="M141" s="14">
        <f t="shared" si="196"/>
        <v>0</v>
      </c>
      <c r="N141" s="14">
        <f t="shared" si="197"/>
        <v>0</v>
      </c>
      <c r="O141" s="14">
        <f t="shared" si="198"/>
        <v>0</v>
      </c>
      <c r="P141" s="15">
        <f t="shared" si="199"/>
        <v>0</v>
      </c>
      <c r="Q141" s="28"/>
      <c r="R141" s="14"/>
      <c r="S141" s="14"/>
      <c r="T141" s="14"/>
      <c r="U141" s="97">
        <f t="shared" si="159"/>
        <v>0</v>
      </c>
      <c r="V141" s="13"/>
      <c r="W141" s="14"/>
      <c r="X141" s="14"/>
      <c r="Y141" s="14"/>
      <c r="Z141" s="181">
        <f t="shared" si="160"/>
        <v>0</v>
      </c>
      <c r="AA141" s="157"/>
      <c r="AB141" s="152"/>
      <c r="AC141" s="152"/>
      <c r="AD141" s="152"/>
      <c r="AE141" s="97">
        <f t="shared" si="155"/>
        <v>0</v>
      </c>
      <c r="AF141" s="13">
        <f t="shared" si="184"/>
        <v>0</v>
      </c>
      <c r="AG141" s="14">
        <f t="shared" si="186"/>
        <v>0</v>
      </c>
      <c r="AH141" s="14">
        <f t="shared" si="187"/>
        <v>0</v>
      </c>
      <c r="AI141" s="14">
        <f t="shared" si="188"/>
        <v>0</v>
      </c>
      <c r="AJ141" s="30">
        <f t="shared" si="189"/>
        <v>0</v>
      </c>
      <c r="AK141" s="114"/>
      <c r="AL141" s="14">
        <f t="shared" si="190"/>
        <v>0</v>
      </c>
      <c r="AM141" s="14">
        <f t="shared" si="191"/>
        <v>0</v>
      </c>
      <c r="AN141" s="14">
        <f t="shared" si="192"/>
        <v>0</v>
      </c>
      <c r="AO141" s="14">
        <f t="shared" si="193"/>
        <v>0</v>
      </c>
      <c r="AP141" s="14">
        <f t="shared" si="194"/>
        <v>0</v>
      </c>
      <c r="AQ141" s="3">
        <f t="shared" si="161"/>
        <v>0</v>
      </c>
      <c r="AR141" s="2"/>
      <c r="AS141" s="3"/>
      <c r="AT141" s="3"/>
      <c r="AU141" s="3"/>
      <c r="AV141" s="3"/>
      <c r="AW141" s="3"/>
      <c r="AX141" s="3"/>
      <c r="AY141" s="3"/>
      <c r="AZ141" s="31" t="s">
        <v>137</v>
      </c>
      <c r="BA141" s="14">
        <f t="shared" si="174"/>
        <v>0</v>
      </c>
      <c r="BB141" s="14">
        <f t="shared" si="175"/>
        <v>0</v>
      </c>
      <c r="BC141" s="14">
        <f t="shared" si="176"/>
        <v>0</v>
      </c>
      <c r="BD141" s="14">
        <f t="shared" si="177"/>
        <v>0</v>
      </c>
      <c r="BE141" s="30">
        <f t="shared" si="178"/>
        <v>0</v>
      </c>
      <c r="BF141" s="87"/>
      <c r="BG141" s="41" t="s">
        <v>137</v>
      </c>
      <c r="BH141" s="14">
        <f t="shared" si="179"/>
        <v>0</v>
      </c>
      <c r="BI141" s="14">
        <f t="shared" si="180"/>
        <v>0</v>
      </c>
      <c r="BJ141" s="14">
        <f t="shared" si="181"/>
        <v>0</v>
      </c>
      <c r="BK141" s="14">
        <f t="shared" si="182"/>
        <v>0</v>
      </c>
      <c r="BL141" s="30">
        <f t="shared" si="183"/>
        <v>0</v>
      </c>
      <c r="BM141" s="86">
        <f t="shared" si="162"/>
        <v>0</v>
      </c>
      <c r="BN141" s="86">
        <f t="shared" si="163"/>
        <v>0</v>
      </c>
    </row>
    <row r="142" spans="1:66" ht="15">
      <c r="A142" s="27" t="s">
        <v>62</v>
      </c>
      <c r="B142" s="28"/>
      <c r="C142" s="14"/>
      <c r="D142" s="14"/>
      <c r="E142" s="14"/>
      <c r="F142" s="181">
        <f t="shared" si="157"/>
        <v>0</v>
      </c>
      <c r="G142" s="28"/>
      <c r="H142" s="14"/>
      <c r="I142" s="14"/>
      <c r="J142" s="14"/>
      <c r="K142" s="97">
        <f t="shared" si="158"/>
        <v>0</v>
      </c>
      <c r="L142" s="13">
        <f t="shared" si="195"/>
        <v>0</v>
      </c>
      <c r="M142" s="14">
        <f t="shared" si="196"/>
        <v>0</v>
      </c>
      <c r="N142" s="14">
        <f t="shared" si="197"/>
        <v>0</v>
      </c>
      <c r="O142" s="14">
        <f t="shared" si="198"/>
        <v>0</v>
      </c>
      <c r="P142" s="15">
        <f t="shared" si="199"/>
        <v>0</v>
      </c>
      <c r="Q142" s="28"/>
      <c r="R142" s="14"/>
      <c r="S142" s="14"/>
      <c r="T142" s="14"/>
      <c r="U142" s="97">
        <f t="shared" si="159"/>
        <v>0</v>
      </c>
      <c r="V142" s="13"/>
      <c r="W142" s="14"/>
      <c r="X142" s="14"/>
      <c r="Y142" s="14"/>
      <c r="Z142" s="181">
        <f t="shared" si="160"/>
        <v>0</v>
      </c>
      <c r="AA142" s="157"/>
      <c r="AB142" s="152"/>
      <c r="AC142" s="152"/>
      <c r="AD142" s="152"/>
      <c r="AE142" s="97">
        <f t="shared" si="155"/>
        <v>0</v>
      </c>
      <c r="AF142" s="13">
        <f t="shared" si="184"/>
        <v>0</v>
      </c>
      <c r="AG142" s="14">
        <f t="shared" si="186"/>
        <v>0</v>
      </c>
      <c r="AH142" s="14">
        <f t="shared" si="187"/>
        <v>0</v>
      </c>
      <c r="AI142" s="14">
        <f t="shared" si="188"/>
        <v>0</v>
      </c>
      <c r="AJ142" s="30">
        <f t="shared" si="189"/>
        <v>0</v>
      </c>
      <c r="AK142" s="113"/>
      <c r="AL142" s="14">
        <f t="shared" si="190"/>
        <v>0</v>
      </c>
      <c r="AM142" s="14">
        <f t="shared" si="191"/>
        <v>0</v>
      </c>
      <c r="AN142" s="14">
        <f t="shared" si="192"/>
        <v>0</v>
      </c>
      <c r="AO142" s="14">
        <f t="shared" si="193"/>
        <v>0</v>
      </c>
      <c r="AP142" s="14">
        <f t="shared" si="194"/>
        <v>0</v>
      </c>
      <c r="AQ142" s="3">
        <f t="shared" si="161"/>
        <v>0</v>
      </c>
      <c r="AR142" s="2"/>
      <c r="AS142" s="2"/>
      <c r="AT142" s="2"/>
      <c r="AU142" s="2"/>
      <c r="AV142" s="2"/>
      <c r="AW142" s="2"/>
      <c r="AX142" s="2"/>
      <c r="AY142" s="2"/>
      <c r="AZ142" s="31" t="s">
        <v>62</v>
      </c>
      <c r="BA142" s="14">
        <f t="shared" si="174"/>
        <v>0</v>
      </c>
      <c r="BB142" s="14">
        <f t="shared" si="175"/>
        <v>0</v>
      </c>
      <c r="BC142" s="14">
        <f t="shared" si="176"/>
        <v>0</v>
      </c>
      <c r="BD142" s="14">
        <f t="shared" si="177"/>
        <v>0</v>
      </c>
      <c r="BE142" s="30">
        <f t="shared" si="178"/>
        <v>0</v>
      </c>
      <c r="BF142" s="87"/>
      <c r="BG142" s="41" t="s">
        <v>62</v>
      </c>
      <c r="BH142" s="14">
        <f t="shared" si="179"/>
        <v>0</v>
      </c>
      <c r="BI142" s="14">
        <f t="shared" si="180"/>
        <v>0</v>
      </c>
      <c r="BJ142" s="14">
        <f t="shared" si="181"/>
        <v>0</v>
      </c>
      <c r="BK142" s="14">
        <f t="shared" si="182"/>
        <v>0</v>
      </c>
      <c r="BL142" s="30">
        <f t="shared" si="183"/>
        <v>0</v>
      </c>
      <c r="BM142" s="86">
        <f t="shared" si="162"/>
        <v>0</v>
      </c>
      <c r="BN142" s="86">
        <f t="shared" si="163"/>
        <v>0</v>
      </c>
    </row>
    <row r="143" spans="1:66" ht="15">
      <c r="A143" s="27" t="s">
        <v>57</v>
      </c>
      <c r="B143" s="28">
        <v>6</v>
      </c>
      <c r="C143" s="14"/>
      <c r="D143" s="14"/>
      <c r="E143" s="14"/>
      <c r="F143" s="181">
        <f t="shared" si="157"/>
        <v>6</v>
      </c>
      <c r="G143" s="28">
        <v>180</v>
      </c>
      <c r="H143" s="14"/>
      <c r="I143" s="14"/>
      <c r="J143" s="14"/>
      <c r="K143" s="97">
        <f t="shared" si="158"/>
        <v>180</v>
      </c>
      <c r="L143" s="13">
        <f t="shared" si="195"/>
        <v>174</v>
      </c>
      <c r="M143" s="14">
        <f t="shared" si="196"/>
        <v>0</v>
      </c>
      <c r="N143" s="14">
        <f t="shared" si="197"/>
        <v>0</v>
      </c>
      <c r="O143" s="14">
        <f t="shared" si="198"/>
        <v>0</v>
      </c>
      <c r="P143" s="15">
        <f t="shared" si="199"/>
        <v>174</v>
      </c>
      <c r="Q143" s="28">
        <v>1301</v>
      </c>
      <c r="R143" s="14"/>
      <c r="S143" s="14"/>
      <c r="T143" s="14"/>
      <c r="U143" s="97">
        <f t="shared" si="159"/>
        <v>1301</v>
      </c>
      <c r="V143" s="13">
        <v>11</v>
      </c>
      <c r="W143" s="14"/>
      <c r="X143" s="14"/>
      <c r="Y143" s="14"/>
      <c r="Z143" s="181">
        <f t="shared" si="160"/>
        <v>11</v>
      </c>
      <c r="AA143" s="157">
        <v>957</v>
      </c>
      <c r="AB143" s="152"/>
      <c r="AC143" s="152"/>
      <c r="AD143" s="152"/>
      <c r="AE143" s="97">
        <f t="shared" si="155"/>
        <v>957</v>
      </c>
      <c r="AF143" s="13">
        <f t="shared" si="184"/>
        <v>946</v>
      </c>
      <c r="AG143" s="14">
        <f t="shared" si="186"/>
        <v>0</v>
      </c>
      <c r="AH143" s="14">
        <f t="shared" si="187"/>
        <v>0</v>
      </c>
      <c r="AI143" s="14">
        <f t="shared" si="188"/>
        <v>0</v>
      </c>
      <c r="AJ143" s="30">
        <f t="shared" si="189"/>
        <v>946</v>
      </c>
      <c r="AK143" s="114"/>
      <c r="AL143" s="14">
        <f t="shared" si="190"/>
        <v>2438</v>
      </c>
      <c r="AM143" s="14">
        <f t="shared" si="191"/>
        <v>0</v>
      </c>
      <c r="AN143" s="14">
        <f t="shared" si="192"/>
        <v>0</v>
      </c>
      <c r="AO143" s="14">
        <f t="shared" si="193"/>
        <v>0</v>
      </c>
      <c r="AP143" s="14">
        <f t="shared" si="194"/>
        <v>2438</v>
      </c>
      <c r="AQ143" s="3">
        <f t="shared" si="161"/>
        <v>2438</v>
      </c>
      <c r="AR143" s="2"/>
      <c r="AS143" s="3"/>
      <c r="AT143" s="3"/>
      <c r="AU143" s="3"/>
      <c r="AV143" s="3"/>
      <c r="AW143" s="3"/>
      <c r="AX143" s="3"/>
      <c r="AY143" s="3"/>
      <c r="AZ143" s="31" t="s">
        <v>57</v>
      </c>
      <c r="BA143" s="14">
        <f t="shared" si="174"/>
        <v>2438</v>
      </c>
      <c r="BB143" s="14">
        <f t="shared" si="175"/>
        <v>0</v>
      </c>
      <c r="BC143" s="14">
        <f t="shared" si="176"/>
        <v>0</v>
      </c>
      <c r="BD143" s="14">
        <f t="shared" si="177"/>
        <v>0</v>
      </c>
      <c r="BE143" s="30">
        <f t="shared" si="178"/>
        <v>2438</v>
      </c>
      <c r="BF143" s="87"/>
      <c r="BG143" s="41" t="s">
        <v>57</v>
      </c>
      <c r="BH143" s="14">
        <f t="shared" si="179"/>
        <v>2258</v>
      </c>
      <c r="BI143" s="14">
        <f t="shared" si="180"/>
        <v>0</v>
      </c>
      <c r="BJ143" s="14">
        <f t="shared" si="181"/>
        <v>0</v>
      </c>
      <c r="BK143" s="14">
        <f t="shared" si="182"/>
        <v>0</v>
      </c>
      <c r="BL143" s="30">
        <f t="shared" si="183"/>
        <v>2258</v>
      </c>
      <c r="BM143" s="86">
        <f t="shared" si="162"/>
        <v>2258</v>
      </c>
      <c r="BN143" s="86">
        <f t="shared" si="163"/>
        <v>0</v>
      </c>
    </row>
    <row r="144" spans="1:66" ht="15">
      <c r="A144" s="27" t="s">
        <v>61</v>
      </c>
      <c r="B144" s="37"/>
      <c r="C144" s="38"/>
      <c r="D144" s="38"/>
      <c r="E144" s="38"/>
      <c r="F144" s="181">
        <f t="shared" si="157"/>
        <v>0</v>
      </c>
      <c r="G144" s="37"/>
      <c r="H144" s="38"/>
      <c r="I144" s="38"/>
      <c r="J144" s="38"/>
      <c r="K144" s="97">
        <f t="shared" si="158"/>
        <v>0</v>
      </c>
      <c r="L144" s="13">
        <f t="shared" si="195"/>
        <v>0</v>
      </c>
      <c r="M144" s="14">
        <f t="shared" si="196"/>
        <v>0</v>
      </c>
      <c r="N144" s="14">
        <f t="shared" si="197"/>
        <v>0</v>
      </c>
      <c r="O144" s="14">
        <f t="shared" si="198"/>
        <v>0</v>
      </c>
      <c r="P144" s="15">
        <f t="shared" si="199"/>
        <v>0</v>
      </c>
      <c r="Q144" s="37">
        <v>42</v>
      </c>
      <c r="R144" s="38">
        <v>54</v>
      </c>
      <c r="S144" s="38"/>
      <c r="T144" s="38"/>
      <c r="U144" s="97">
        <f t="shared" si="159"/>
        <v>96</v>
      </c>
      <c r="V144" s="41"/>
      <c r="W144" s="38"/>
      <c r="X144" s="38"/>
      <c r="Y144" s="38"/>
      <c r="Z144" s="181">
        <f t="shared" si="160"/>
        <v>0</v>
      </c>
      <c r="AA144" s="150">
        <v>72</v>
      </c>
      <c r="AB144" s="151">
        <v>93</v>
      </c>
      <c r="AC144" s="151"/>
      <c r="AD144" s="151"/>
      <c r="AE144" s="97">
        <f t="shared" si="155"/>
        <v>165</v>
      </c>
      <c r="AF144" s="13">
        <f t="shared" si="184"/>
        <v>72</v>
      </c>
      <c r="AG144" s="14">
        <f t="shared" si="186"/>
        <v>93</v>
      </c>
      <c r="AH144" s="14">
        <f t="shared" si="187"/>
        <v>0</v>
      </c>
      <c r="AI144" s="14">
        <f t="shared" si="188"/>
        <v>0</v>
      </c>
      <c r="AJ144" s="30">
        <f t="shared" si="189"/>
        <v>165</v>
      </c>
      <c r="AK144" s="113"/>
      <c r="AL144" s="14">
        <f t="shared" si="190"/>
        <v>114</v>
      </c>
      <c r="AM144" s="14">
        <f t="shared" si="191"/>
        <v>147</v>
      </c>
      <c r="AN144" s="14">
        <f t="shared" si="192"/>
        <v>0</v>
      </c>
      <c r="AO144" s="14">
        <f t="shared" si="193"/>
        <v>0</v>
      </c>
      <c r="AP144" s="14">
        <f t="shared" si="194"/>
        <v>261</v>
      </c>
      <c r="AQ144" s="3">
        <f t="shared" si="161"/>
        <v>261</v>
      </c>
      <c r="AR144" s="2"/>
      <c r="AS144" s="2"/>
      <c r="AT144" s="2"/>
      <c r="AU144" s="2"/>
      <c r="AV144" s="2"/>
      <c r="AW144" s="2"/>
      <c r="AX144" s="2"/>
      <c r="AY144" s="2"/>
      <c r="AZ144" s="31" t="s">
        <v>61</v>
      </c>
      <c r="BA144" s="14">
        <f t="shared" si="174"/>
        <v>114</v>
      </c>
      <c r="BB144" s="14">
        <f t="shared" si="175"/>
        <v>147</v>
      </c>
      <c r="BC144" s="14">
        <f t="shared" si="176"/>
        <v>0</v>
      </c>
      <c r="BD144" s="14">
        <f t="shared" si="177"/>
        <v>0</v>
      </c>
      <c r="BE144" s="30">
        <f t="shared" si="178"/>
        <v>261</v>
      </c>
      <c r="BF144" s="87"/>
      <c r="BG144" s="41" t="s">
        <v>61</v>
      </c>
      <c r="BH144" s="14">
        <f t="shared" si="179"/>
        <v>114</v>
      </c>
      <c r="BI144" s="14">
        <f t="shared" si="180"/>
        <v>147</v>
      </c>
      <c r="BJ144" s="14">
        <f t="shared" si="181"/>
        <v>0</v>
      </c>
      <c r="BK144" s="14">
        <f t="shared" si="182"/>
        <v>0</v>
      </c>
      <c r="BL144" s="30">
        <f t="shared" si="183"/>
        <v>261</v>
      </c>
      <c r="BM144" s="86">
        <f t="shared" si="162"/>
        <v>261</v>
      </c>
      <c r="BN144" s="86">
        <f t="shared" si="163"/>
        <v>0</v>
      </c>
    </row>
    <row r="145" spans="1:66" ht="15">
      <c r="A145" s="27" t="s">
        <v>65</v>
      </c>
      <c r="B145" s="28"/>
      <c r="C145" s="14"/>
      <c r="D145" s="14"/>
      <c r="E145" s="14"/>
      <c r="F145" s="181">
        <f t="shared" si="157"/>
        <v>0</v>
      </c>
      <c r="G145" s="28">
        <v>28</v>
      </c>
      <c r="H145" s="14"/>
      <c r="I145" s="14"/>
      <c r="J145" s="14"/>
      <c r="K145" s="97">
        <f t="shared" si="158"/>
        <v>28</v>
      </c>
      <c r="L145" s="13">
        <f t="shared" si="195"/>
        <v>28</v>
      </c>
      <c r="M145" s="14">
        <f t="shared" si="196"/>
        <v>0</v>
      </c>
      <c r="N145" s="14">
        <f t="shared" si="197"/>
        <v>0</v>
      </c>
      <c r="O145" s="14">
        <f t="shared" si="198"/>
        <v>0</v>
      </c>
      <c r="P145" s="15">
        <f t="shared" si="199"/>
        <v>28</v>
      </c>
      <c r="Q145" s="28">
        <v>236</v>
      </c>
      <c r="R145" s="14"/>
      <c r="S145" s="14"/>
      <c r="T145" s="14"/>
      <c r="U145" s="97">
        <f t="shared" si="159"/>
        <v>236</v>
      </c>
      <c r="V145" s="13"/>
      <c r="W145" s="14"/>
      <c r="X145" s="14"/>
      <c r="Y145" s="14"/>
      <c r="Z145" s="181">
        <f t="shared" si="160"/>
        <v>0</v>
      </c>
      <c r="AA145" s="157">
        <v>76</v>
      </c>
      <c r="AB145" s="152"/>
      <c r="AC145" s="152"/>
      <c r="AD145" s="152"/>
      <c r="AE145" s="97">
        <f t="shared" si="155"/>
        <v>76</v>
      </c>
      <c r="AF145" s="13">
        <f t="shared" si="184"/>
        <v>76</v>
      </c>
      <c r="AG145" s="14">
        <f t="shared" si="186"/>
        <v>0</v>
      </c>
      <c r="AH145" s="14">
        <f t="shared" si="187"/>
        <v>0</v>
      </c>
      <c r="AI145" s="14">
        <f t="shared" si="188"/>
        <v>0</v>
      </c>
      <c r="AJ145" s="30">
        <f t="shared" si="189"/>
        <v>76</v>
      </c>
      <c r="AK145" s="114"/>
      <c r="AL145" s="14">
        <f t="shared" si="190"/>
        <v>340</v>
      </c>
      <c r="AM145" s="14">
        <f t="shared" si="191"/>
        <v>0</v>
      </c>
      <c r="AN145" s="14">
        <f t="shared" si="192"/>
        <v>0</v>
      </c>
      <c r="AO145" s="14">
        <f t="shared" si="193"/>
        <v>0</v>
      </c>
      <c r="AP145" s="14">
        <f t="shared" si="194"/>
        <v>340</v>
      </c>
      <c r="AQ145" s="3">
        <f t="shared" si="161"/>
        <v>340</v>
      </c>
      <c r="AR145" s="2"/>
      <c r="AS145" s="3"/>
      <c r="AT145" s="3"/>
      <c r="AU145" s="3"/>
      <c r="AV145" s="3"/>
      <c r="AW145" s="3"/>
      <c r="AX145" s="3"/>
      <c r="AY145" s="3"/>
      <c r="AZ145" s="31" t="s">
        <v>65</v>
      </c>
      <c r="BA145" s="14">
        <f t="shared" si="174"/>
        <v>340</v>
      </c>
      <c r="BB145" s="14">
        <f t="shared" si="175"/>
        <v>0</v>
      </c>
      <c r="BC145" s="14">
        <f t="shared" si="176"/>
        <v>0</v>
      </c>
      <c r="BD145" s="14">
        <f t="shared" si="177"/>
        <v>0</v>
      </c>
      <c r="BE145" s="30">
        <f t="shared" si="178"/>
        <v>340</v>
      </c>
      <c r="BF145" s="87"/>
      <c r="BG145" s="41" t="s">
        <v>65</v>
      </c>
      <c r="BH145" s="14">
        <f t="shared" si="179"/>
        <v>312</v>
      </c>
      <c r="BI145" s="14">
        <f t="shared" si="180"/>
        <v>0</v>
      </c>
      <c r="BJ145" s="14">
        <f t="shared" si="181"/>
        <v>0</v>
      </c>
      <c r="BK145" s="14">
        <f t="shared" si="182"/>
        <v>0</v>
      </c>
      <c r="BL145" s="30">
        <f t="shared" si="183"/>
        <v>312</v>
      </c>
      <c r="BM145" s="86">
        <f t="shared" si="162"/>
        <v>312</v>
      </c>
      <c r="BN145" s="86">
        <f t="shared" si="163"/>
        <v>0</v>
      </c>
    </row>
    <row r="146" spans="1:66" ht="15">
      <c r="A146" s="27" t="s">
        <v>66</v>
      </c>
      <c r="B146" s="37"/>
      <c r="C146" s="38"/>
      <c r="D146" s="38"/>
      <c r="E146" s="38"/>
      <c r="F146" s="181">
        <f t="shared" si="157"/>
        <v>0</v>
      </c>
      <c r="G146" s="37"/>
      <c r="H146" s="38"/>
      <c r="I146" s="38"/>
      <c r="J146" s="38"/>
      <c r="K146" s="97">
        <f t="shared" si="158"/>
        <v>0</v>
      </c>
      <c r="L146" s="13">
        <f t="shared" si="195"/>
        <v>0</v>
      </c>
      <c r="M146" s="14">
        <f t="shared" si="196"/>
        <v>0</v>
      </c>
      <c r="N146" s="14">
        <f t="shared" si="197"/>
        <v>0</v>
      </c>
      <c r="O146" s="14">
        <f t="shared" si="198"/>
        <v>0</v>
      </c>
      <c r="P146" s="15">
        <f t="shared" si="199"/>
        <v>0</v>
      </c>
      <c r="Q146" s="37"/>
      <c r="R146" s="38"/>
      <c r="S146" s="38"/>
      <c r="T146" s="38"/>
      <c r="U146" s="97">
        <f t="shared" si="159"/>
        <v>0</v>
      </c>
      <c r="V146" s="41"/>
      <c r="W146" s="38"/>
      <c r="X146" s="38"/>
      <c r="Y146" s="38"/>
      <c r="Z146" s="181">
        <f t="shared" si="160"/>
        <v>0</v>
      </c>
      <c r="AA146" s="150"/>
      <c r="AB146" s="151">
        <v>36</v>
      </c>
      <c r="AC146" s="151"/>
      <c r="AD146" s="151"/>
      <c r="AE146" s="97">
        <f t="shared" si="155"/>
        <v>36</v>
      </c>
      <c r="AF146" s="13">
        <f t="shared" si="184"/>
        <v>0</v>
      </c>
      <c r="AG146" s="14">
        <f t="shared" si="186"/>
        <v>36</v>
      </c>
      <c r="AH146" s="14">
        <f t="shared" si="187"/>
        <v>0</v>
      </c>
      <c r="AI146" s="14">
        <f t="shared" si="188"/>
        <v>0</v>
      </c>
      <c r="AJ146" s="30">
        <f t="shared" si="189"/>
        <v>36</v>
      </c>
      <c r="AK146" s="113"/>
      <c r="AL146" s="14">
        <f t="shared" si="190"/>
        <v>0</v>
      </c>
      <c r="AM146" s="14">
        <f t="shared" si="191"/>
        <v>36</v>
      </c>
      <c r="AN146" s="14">
        <f t="shared" si="192"/>
        <v>0</v>
      </c>
      <c r="AO146" s="14">
        <f t="shared" si="193"/>
        <v>0</v>
      </c>
      <c r="AP146" s="14">
        <f t="shared" si="194"/>
        <v>36</v>
      </c>
      <c r="AQ146" s="3">
        <f t="shared" si="161"/>
        <v>36</v>
      </c>
      <c r="AR146" s="2"/>
      <c r="AS146" s="2"/>
      <c r="AT146" s="2"/>
      <c r="AU146" s="2"/>
      <c r="AV146" s="2"/>
      <c r="AW146" s="2"/>
      <c r="AX146" s="2"/>
      <c r="AY146" s="2"/>
      <c r="AZ146" s="31" t="s">
        <v>66</v>
      </c>
      <c r="BA146" s="14">
        <f t="shared" si="174"/>
        <v>0</v>
      </c>
      <c r="BB146" s="14">
        <f t="shared" si="175"/>
        <v>36</v>
      </c>
      <c r="BC146" s="14">
        <f t="shared" si="176"/>
        <v>0</v>
      </c>
      <c r="BD146" s="14">
        <f t="shared" si="177"/>
        <v>0</v>
      </c>
      <c r="BE146" s="30">
        <f t="shared" si="178"/>
        <v>36</v>
      </c>
      <c r="BF146" s="87"/>
      <c r="BG146" s="41" t="s">
        <v>66</v>
      </c>
      <c r="BH146" s="14">
        <f t="shared" si="179"/>
        <v>0</v>
      </c>
      <c r="BI146" s="14">
        <f t="shared" si="180"/>
        <v>36</v>
      </c>
      <c r="BJ146" s="14">
        <f t="shared" si="181"/>
        <v>0</v>
      </c>
      <c r="BK146" s="14">
        <f t="shared" si="182"/>
        <v>0</v>
      </c>
      <c r="BL146" s="30">
        <f t="shared" si="183"/>
        <v>36</v>
      </c>
      <c r="BM146" s="86">
        <f t="shared" si="162"/>
        <v>36</v>
      </c>
      <c r="BN146" s="86">
        <f t="shared" si="163"/>
        <v>0</v>
      </c>
    </row>
    <row r="147" spans="1:66" ht="15">
      <c r="A147" s="27" t="s">
        <v>67</v>
      </c>
      <c r="B147" s="28"/>
      <c r="C147" s="14"/>
      <c r="D147" s="14"/>
      <c r="E147" s="14"/>
      <c r="F147" s="181">
        <f t="shared" si="157"/>
        <v>0</v>
      </c>
      <c r="G147" s="28">
        <v>69</v>
      </c>
      <c r="H147" s="14"/>
      <c r="I147" s="14"/>
      <c r="J147" s="14"/>
      <c r="K147" s="97">
        <f t="shared" si="158"/>
        <v>69</v>
      </c>
      <c r="L147" s="13">
        <f t="shared" si="195"/>
        <v>69</v>
      </c>
      <c r="M147" s="14">
        <f t="shared" si="196"/>
        <v>0</v>
      </c>
      <c r="N147" s="14">
        <f t="shared" si="197"/>
        <v>0</v>
      </c>
      <c r="O147" s="14">
        <f t="shared" si="198"/>
        <v>0</v>
      </c>
      <c r="P147" s="15">
        <f t="shared" si="199"/>
        <v>69</v>
      </c>
      <c r="Q147" s="28">
        <v>216</v>
      </c>
      <c r="R147" s="14"/>
      <c r="S147" s="14"/>
      <c r="T147" s="14"/>
      <c r="U147" s="97">
        <f t="shared" si="159"/>
        <v>216</v>
      </c>
      <c r="V147" s="13"/>
      <c r="W147" s="14"/>
      <c r="X147" s="14"/>
      <c r="Y147" s="14"/>
      <c r="Z147" s="181">
        <f t="shared" si="160"/>
        <v>0</v>
      </c>
      <c r="AA147" s="157">
        <v>237</v>
      </c>
      <c r="AB147" s="152"/>
      <c r="AC147" s="152"/>
      <c r="AD147" s="152"/>
      <c r="AE147" s="97">
        <f t="shared" si="155"/>
        <v>237</v>
      </c>
      <c r="AF147" s="13">
        <f t="shared" si="184"/>
        <v>237</v>
      </c>
      <c r="AG147" s="14">
        <f t="shared" si="186"/>
        <v>0</v>
      </c>
      <c r="AH147" s="14">
        <f t="shared" si="187"/>
        <v>0</v>
      </c>
      <c r="AI147" s="14">
        <f t="shared" si="188"/>
        <v>0</v>
      </c>
      <c r="AJ147" s="30">
        <f t="shared" si="189"/>
        <v>237</v>
      </c>
      <c r="AK147" s="114"/>
      <c r="AL147" s="14">
        <f t="shared" si="190"/>
        <v>522</v>
      </c>
      <c r="AM147" s="14">
        <f t="shared" si="191"/>
        <v>0</v>
      </c>
      <c r="AN147" s="14">
        <f t="shared" si="192"/>
        <v>0</v>
      </c>
      <c r="AO147" s="14">
        <f t="shared" si="193"/>
        <v>0</v>
      </c>
      <c r="AP147" s="14">
        <f t="shared" si="194"/>
        <v>522</v>
      </c>
      <c r="AQ147" s="3">
        <f t="shared" si="161"/>
        <v>522</v>
      </c>
      <c r="AR147" s="2"/>
      <c r="AS147" s="3"/>
      <c r="AT147" s="3"/>
      <c r="AU147" s="3"/>
      <c r="AV147" s="3"/>
      <c r="AW147" s="3"/>
      <c r="AX147" s="3"/>
      <c r="AY147" s="3"/>
      <c r="AZ147" s="31" t="s">
        <v>67</v>
      </c>
      <c r="BA147" s="14">
        <f t="shared" si="174"/>
        <v>522</v>
      </c>
      <c r="BB147" s="14">
        <f t="shared" si="175"/>
        <v>0</v>
      </c>
      <c r="BC147" s="14">
        <f t="shared" si="176"/>
        <v>0</v>
      </c>
      <c r="BD147" s="14">
        <f t="shared" si="177"/>
        <v>0</v>
      </c>
      <c r="BE147" s="30">
        <f t="shared" si="178"/>
        <v>522</v>
      </c>
      <c r="BF147" s="87"/>
      <c r="BG147" s="41" t="s">
        <v>67</v>
      </c>
      <c r="BH147" s="14">
        <f t="shared" si="179"/>
        <v>453</v>
      </c>
      <c r="BI147" s="14">
        <f t="shared" si="180"/>
        <v>0</v>
      </c>
      <c r="BJ147" s="14">
        <f t="shared" si="181"/>
        <v>0</v>
      </c>
      <c r="BK147" s="14">
        <f t="shared" si="182"/>
        <v>0</v>
      </c>
      <c r="BL147" s="30">
        <f t="shared" si="183"/>
        <v>453</v>
      </c>
      <c r="BM147" s="86">
        <f t="shared" si="162"/>
        <v>453</v>
      </c>
      <c r="BN147" s="86">
        <f t="shared" si="163"/>
        <v>0</v>
      </c>
    </row>
    <row r="148" spans="1:66" ht="15">
      <c r="A148" s="27" t="s">
        <v>68</v>
      </c>
      <c r="B148" s="28"/>
      <c r="C148" s="14"/>
      <c r="D148" s="14"/>
      <c r="E148" s="14"/>
      <c r="F148" s="181">
        <f t="shared" si="157"/>
        <v>0</v>
      </c>
      <c r="G148" s="28"/>
      <c r="H148" s="14"/>
      <c r="I148" s="14"/>
      <c r="J148" s="14"/>
      <c r="K148" s="97">
        <f t="shared" si="158"/>
        <v>0</v>
      </c>
      <c r="L148" s="13">
        <f t="shared" si="195"/>
        <v>0</v>
      </c>
      <c r="M148" s="14">
        <f t="shared" si="196"/>
        <v>0</v>
      </c>
      <c r="N148" s="14">
        <f t="shared" si="197"/>
        <v>0</v>
      </c>
      <c r="O148" s="14">
        <f t="shared" si="198"/>
        <v>0</v>
      </c>
      <c r="P148" s="15">
        <f t="shared" si="199"/>
        <v>0</v>
      </c>
      <c r="Q148" s="28">
        <v>117</v>
      </c>
      <c r="R148" s="14"/>
      <c r="S148" s="14"/>
      <c r="T148" s="14"/>
      <c r="U148" s="97">
        <f t="shared" si="159"/>
        <v>117</v>
      </c>
      <c r="V148" s="13"/>
      <c r="W148" s="14"/>
      <c r="X148" s="14"/>
      <c r="Y148" s="14"/>
      <c r="Z148" s="181">
        <f t="shared" si="160"/>
        <v>0</v>
      </c>
      <c r="AA148" s="157">
        <v>81</v>
      </c>
      <c r="AB148" s="152"/>
      <c r="AC148" s="152"/>
      <c r="AD148" s="152"/>
      <c r="AE148" s="97">
        <f t="shared" si="155"/>
        <v>81</v>
      </c>
      <c r="AF148" s="13">
        <f t="shared" si="184"/>
        <v>81</v>
      </c>
      <c r="AG148" s="14">
        <f t="shared" si="186"/>
        <v>0</v>
      </c>
      <c r="AH148" s="14">
        <f t="shared" si="187"/>
        <v>0</v>
      </c>
      <c r="AI148" s="14">
        <f t="shared" si="188"/>
        <v>0</v>
      </c>
      <c r="AJ148" s="30">
        <f t="shared" si="189"/>
        <v>81</v>
      </c>
      <c r="AK148" s="114"/>
      <c r="AL148" s="14">
        <f t="shared" si="190"/>
        <v>198</v>
      </c>
      <c r="AM148" s="14">
        <f t="shared" si="191"/>
        <v>0</v>
      </c>
      <c r="AN148" s="14">
        <f t="shared" si="192"/>
        <v>0</v>
      </c>
      <c r="AO148" s="14">
        <f t="shared" si="193"/>
        <v>0</v>
      </c>
      <c r="AP148" s="14">
        <f t="shared" si="194"/>
        <v>198</v>
      </c>
      <c r="AQ148" s="3">
        <f t="shared" si="161"/>
        <v>198</v>
      </c>
      <c r="AR148" s="2"/>
      <c r="AS148" s="3"/>
      <c r="AT148" s="3"/>
      <c r="AU148" s="3"/>
      <c r="AV148" s="3"/>
      <c r="AW148" s="3"/>
      <c r="AX148" s="3"/>
      <c r="AY148" s="3"/>
      <c r="AZ148" s="31" t="s">
        <v>68</v>
      </c>
      <c r="BA148" s="14">
        <f t="shared" si="174"/>
        <v>198</v>
      </c>
      <c r="BB148" s="14">
        <f t="shared" si="175"/>
        <v>0</v>
      </c>
      <c r="BC148" s="14">
        <f t="shared" si="176"/>
        <v>0</v>
      </c>
      <c r="BD148" s="14">
        <f t="shared" si="177"/>
        <v>0</v>
      </c>
      <c r="BE148" s="30">
        <f t="shared" si="178"/>
        <v>198</v>
      </c>
      <c r="BF148" s="87"/>
      <c r="BG148" s="41" t="s">
        <v>68</v>
      </c>
      <c r="BH148" s="14">
        <f t="shared" si="179"/>
        <v>198</v>
      </c>
      <c r="BI148" s="14">
        <f t="shared" si="180"/>
        <v>0</v>
      </c>
      <c r="BJ148" s="14">
        <f t="shared" si="181"/>
        <v>0</v>
      </c>
      <c r="BK148" s="14">
        <f t="shared" si="182"/>
        <v>0</v>
      </c>
      <c r="BL148" s="30">
        <f t="shared" si="183"/>
        <v>198</v>
      </c>
      <c r="BM148" s="86">
        <f t="shared" si="162"/>
        <v>198</v>
      </c>
      <c r="BN148" s="86">
        <f t="shared" si="163"/>
        <v>0</v>
      </c>
    </row>
    <row r="149" spans="1:66" ht="15">
      <c r="A149" s="27" t="s">
        <v>162</v>
      </c>
      <c r="B149" s="28"/>
      <c r="C149" s="14"/>
      <c r="D149" s="14"/>
      <c r="E149" s="14"/>
      <c r="F149" s="181">
        <f t="shared" si="157"/>
        <v>0</v>
      </c>
      <c r="G149" s="28"/>
      <c r="H149" s="14"/>
      <c r="I149" s="14"/>
      <c r="J149" s="14"/>
      <c r="K149" s="97">
        <f t="shared" si="158"/>
        <v>0</v>
      </c>
      <c r="L149" s="13">
        <f t="shared" si="195"/>
        <v>0</v>
      </c>
      <c r="M149" s="14">
        <f t="shared" si="196"/>
        <v>0</v>
      </c>
      <c r="N149" s="14">
        <f t="shared" si="197"/>
        <v>0</v>
      </c>
      <c r="O149" s="14">
        <f t="shared" si="198"/>
        <v>0</v>
      </c>
      <c r="P149" s="15">
        <f t="shared" si="199"/>
        <v>0</v>
      </c>
      <c r="Q149" s="28">
        <v>20</v>
      </c>
      <c r="R149" s="14"/>
      <c r="S149" s="14"/>
      <c r="T149" s="14"/>
      <c r="U149" s="97">
        <f t="shared" si="159"/>
        <v>20</v>
      </c>
      <c r="V149" s="13"/>
      <c r="W149" s="14"/>
      <c r="X149" s="14"/>
      <c r="Y149" s="14"/>
      <c r="Z149" s="181">
        <f t="shared" si="160"/>
        <v>0</v>
      </c>
      <c r="AA149" s="157">
        <v>39</v>
      </c>
      <c r="AB149" s="152"/>
      <c r="AC149" s="152"/>
      <c r="AD149" s="152"/>
      <c r="AE149" s="97">
        <f aca="true" t="shared" si="200" ref="AE149:AE166">SUM(AA149:AD149)</f>
        <v>39</v>
      </c>
      <c r="AF149" s="13">
        <f t="shared" si="184"/>
        <v>39</v>
      </c>
      <c r="AG149" s="14">
        <f t="shared" si="186"/>
        <v>0</v>
      </c>
      <c r="AH149" s="14">
        <f t="shared" si="187"/>
        <v>0</v>
      </c>
      <c r="AI149" s="14">
        <f t="shared" si="188"/>
        <v>0</v>
      </c>
      <c r="AJ149" s="30">
        <f t="shared" si="189"/>
        <v>39</v>
      </c>
      <c r="AK149" s="114"/>
      <c r="AL149" s="14">
        <f t="shared" si="190"/>
        <v>59</v>
      </c>
      <c r="AM149" s="14">
        <f t="shared" si="191"/>
        <v>0</v>
      </c>
      <c r="AN149" s="14">
        <f t="shared" si="192"/>
        <v>0</v>
      </c>
      <c r="AO149" s="14">
        <f t="shared" si="193"/>
        <v>0</v>
      </c>
      <c r="AP149" s="14">
        <f t="shared" si="194"/>
        <v>59</v>
      </c>
      <c r="AQ149" s="3">
        <f t="shared" si="161"/>
        <v>59</v>
      </c>
      <c r="AR149" s="2"/>
      <c r="AS149" s="3"/>
      <c r="AT149" s="3"/>
      <c r="AU149" s="3"/>
      <c r="AV149" s="3"/>
      <c r="AW149" s="3"/>
      <c r="AX149" s="3"/>
      <c r="AY149" s="3"/>
      <c r="AZ149" s="27" t="s">
        <v>162</v>
      </c>
      <c r="BA149" s="14">
        <f t="shared" si="174"/>
        <v>59</v>
      </c>
      <c r="BB149" s="14">
        <f t="shared" si="175"/>
        <v>0</v>
      </c>
      <c r="BC149" s="14">
        <f t="shared" si="176"/>
        <v>0</v>
      </c>
      <c r="BD149" s="14">
        <f t="shared" si="177"/>
        <v>0</v>
      </c>
      <c r="BE149" s="30">
        <f t="shared" si="178"/>
        <v>59</v>
      </c>
      <c r="BF149" s="87"/>
      <c r="BG149" s="227" t="s">
        <v>162</v>
      </c>
      <c r="BH149" s="14">
        <f t="shared" si="179"/>
        <v>59</v>
      </c>
      <c r="BI149" s="14">
        <f t="shared" si="180"/>
        <v>0</v>
      </c>
      <c r="BJ149" s="14">
        <f t="shared" si="181"/>
        <v>0</v>
      </c>
      <c r="BK149" s="14">
        <f t="shared" si="182"/>
        <v>0</v>
      </c>
      <c r="BL149" s="30">
        <f t="shared" si="183"/>
        <v>59</v>
      </c>
      <c r="BM149" s="86">
        <f t="shared" si="162"/>
        <v>59</v>
      </c>
      <c r="BN149" s="86">
        <f t="shared" si="163"/>
        <v>0</v>
      </c>
    </row>
    <row r="150" spans="1:66" ht="15">
      <c r="A150" s="27" t="s">
        <v>193</v>
      </c>
      <c r="B150" s="28"/>
      <c r="C150" s="14"/>
      <c r="D150" s="14"/>
      <c r="E150" s="14"/>
      <c r="F150" s="181">
        <f t="shared" si="157"/>
        <v>0</v>
      </c>
      <c r="G150" s="28">
        <v>30</v>
      </c>
      <c r="H150" s="14"/>
      <c r="I150" s="14"/>
      <c r="J150" s="14"/>
      <c r="K150" s="97">
        <f t="shared" si="158"/>
        <v>30</v>
      </c>
      <c r="L150" s="13">
        <f t="shared" si="195"/>
        <v>30</v>
      </c>
      <c r="M150" s="14">
        <f t="shared" si="196"/>
        <v>0</v>
      </c>
      <c r="N150" s="14">
        <f t="shared" si="197"/>
        <v>0</v>
      </c>
      <c r="O150" s="14">
        <f t="shared" si="198"/>
        <v>0</v>
      </c>
      <c r="P150" s="15">
        <f t="shared" si="199"/>
        <v>30</v>
      </c>
      <c r="Q150" s="28">
        <v>156</v>
      </c>
      <c r="R150" s="14">
        <v>75</v>
      </c>
      <c r="S150" s="14"/>
      <c r="T150" s="14"/>
      <c r="U150" s="97">
        <f t="shared" si="159"/>
        <v>231</v>
      </c>
      <c r="V150" s="13"/>
      <c r="W150" s="14"/>
      <c r="X150" s="14"/>
      <c r="Y150" s="14"/>
      <c r="Z150" s="181">
        <f t="shared" si="160"/>
        <v>0</v>
      </c>
      <c r="AA150" s="157">
        <v>175</v>
      </c>
      <c r="AB150" s="152">
        <v>45</v>
      </c>
      <c r="AC150" s="152"/>
      <c r="AD150" s="152"/>
      <c r="AE150" s="97">
        <f t="shared" si="200"/>
        <v>220</v>
      </c>
      <c r="AF150" s="13">
        <f t="shared" si="184"/>
        <v>175</v>
      </c>
      <c r="AG150" s="14">
        <f t="shared" si="186"/>
        <v>45</v>
      </c>
      <c r="AH150" s="14">
        <f t="shared" si="187"/>
        <v>0</v>
      </c>
      <c r="AI150" s="14">
        <f t="shared" si="188"/>
        <v>0</v>
      </c>
      <c r="AJ150" s="30">
        <f t="shared" si="189"/>
        <v>220</v>
      </c>
      <c r="AK150" s="114"/>
      <c r="AL150" s="14">
        <f t="shared" si="190"/>
        <v>361</v>
      </c>
      <c r="AM150" s="14">
        <f t="shared" si="191"/>
        <v>120</v>
      </c>
      <c r="AN150" s="14">
        <f t="shared" si="192"/>
        <v>0</v>
      </c>
      <c r="AO150" s="14">
        <f t="shared" si="193"/>
        <v>0</v>
      </c>
      <c r="AP150" s="14">
        <f t="shared" si="194"/>
        <v>481</v>
      </c>
      <c r="AQ150" s="3">
        <f t="shared" si="161"/>
        <v>481</v>
      </c>
      <c r="AR150" s="2"/>
      <c r="AS150" s="3"/>
      <c r="AT150" s="3"/>
      <c r="AU150" s="3"/>
      <c r="AV150" s="3"/>
      <c r="AW150" s="3"/>
      <c r="AX150" s="3"/>
      <c r="AY150" s="3"/>
      <c r="AZ150" s="31" t="s">
        <v>71</v>
      </c>
      <c r="BA150" s="14">
        <f t="shared" si="174"/>
        <v>361</v>
      </c>
      <c r="BB150" s="14">
        <f t="shared" si="175"/>
        <v>120</v>
      </c>
      <c r="BC150" s="14">
        <f t="shared" si="176"/>
        <v>0</v>
      </c>
      <c r="BD150" s="14">
        <f t="shared" si="177"/>
        <v>0</v>
      </c>
      <c r="BE150" s="30">
        <f t="shared" si="178"/>
        <v>481</v>
      </c>
      <c r="BF150" s="87"/>
      <c r="BG150" s="41" t="s">
        <v>71</v>
      </c>
      <c r="BH150" s="14">
        <f t="shared" si="179"/>
        <v>331</v>
      </c>
      <c r="BI150" s="14">
        <f t="shared" si="180"/>
        <v>120</v>
      </c>
      <c r="BJ150" s="14">
        <f t="shared" si="181"/>
        <v>0</v>
      </c>
      <c r="BK150" s="14">
        <f t="shared" si="182"/>
        <v>0</v>
      </c>
      <c r="BL150" s="30">
        <f t="shared" si="183"/>
        <v>451</v>
      </c>
      <c r="BM150" s="86">
        <f t="shared" si="162"/>
        <v>451</v>
      </c>
      <c r="BN150" s="86">
        <f t="shared" si="163"/>
        <v>0</v>
      </c>
    </row>
    <row r="151" spans="1:66" ht="15">
      <c r="A151" s="27" t="s">
        <v>75</v>
      </c>
      <c r="B151" s="37"/>
      <c r="C151" s="38"/>
      <c r="D151" s="38"/>
      <c r="E151" s="38"/>
      <c r="F151" s="181">
        <f t="shared" si="157"/>
        <v>0</v>
      </c>
      <c r="G151" s="37"/>
      <c r="H151" s="38">
        <v>42</v>
      </c>
      <c r="I151" s="38"/>
      <c r="J151" s="38"/>
      <c r="K151" s="97">
        <f t="shared" si="158"/>
        <v>42</v>
      </c>
      <c r="L151" s="13">
        <f t="shared" si="195"/>
        <v>0</v>
      </c>
      <c r="M151" s="14">
        <f t="shared" si="196"/>
        <v>42</v>
      </c>
      <c r="N151" s="14">
        <f t="shared" si="197"/>
        <v>0</v>
      </c>
      <c r="O151" s="14">
        <f t="shared" si="198"/>
        <v>0</v>
      </c>
      <c r="P151" s="15">
        <f t="shared" si="199"/>
        <v>42</v>
      </c>
      <c r="Q151" s="37"/>
      <c r="R151" s="38">
        <v>129</v>
      </c>
      <c r="S151" s="38"/>
      <c r="T151" s="38"/>
      <c r="U151" s="97">
        <f t="shared" si="159"/>
        <v>129</v>
      </c>
      <c r="V151" s="41"/>
      <c r="W151" s="38"/>
      <c r="X151" s="38"/>
      <c r="Y151" s="38"/>
      <c r="Z151" s="181">
        <f t="shared" si="160"/>
        <v>0</v>
      </c>
      <c r="AA151" s="150"/>
      <c r="AB151" s="151">
        <v>120</v>
      </c>
      <c r="AC151" s="151"/>
      <c r="AD151" s="151"/>
      <c r="AE151" s="97">
        <f t="shared" si="200"/>
        <v>120</v>
      </c>
      <c r="AF151" s="13">
        <f t="shared" si="184"/>
        <v>0</v>
      </c>
      <c r="AG151" s="14">
        <f t="shared" si="186"/>
        <v>120</v>
      </c>
      <c r="AH151" s="14">
        <f t="shared" si="187"/>
        <v>0</v>
      </c>
      <c r="AI151" s="14">
        <f t="shared" si="188"/>
        <v>0</v>
      </c>
      <c r="AJ151" s="30">
        <f t="shared" si="189"/>
        <v>120</v>
      </c>
      <c r="AK151" s="113"/>
      <c r="AL151" s="14">
        <f t="shared" si="190"/>
        <v>0</v>
      </c>
      <c r="AM151" s="14">
        <f t="shared" si="191"/>
        <v>291</v>
      </c>
      <c r="AN151" s="14">
        <f t="shared" si="192"/>
        <v>0</v>
      </c>
      <c r="AO151" s="14">
        <f t="shared" si="193"/>
        <v>0</v>
      </c>
      <c r="AP151" s="14">
        <f t="shared" si="194"/>
        <v>291</v>
      </c>
      <c r="AQ151" s="3">
        <f t="shared" si="161"/>
        <v>291</v>
      </c>
      <c r="AR151" s="2"/>
      <c r="AS151" s="2"/>
      <c r="AT151" s="2"/>
      <c r="AU151" s="2"/>
      <c r="AV151" s="2"/>
      <c r="AW151" s="2"/>
      <c r="AX151" s="2"/>
      <c r="AY151" s="2"/>
      <c r="AZ151" s="31" t="s">
        <v>75</v>
      </c>
      <c r="BA151" s="14">
        <f t="shared" si="174"/>
        <v>0</v>
      </c>
      <c r="BB151" s="14">
        <f t="shared" si="175"/>
        <v>291</v>
      </c>
      <c r="BC151" s="14">
        <f t="shared" si="176"/>
        <v>0</v>
      </c>
      <c r="BD151" s="14">
        <f t="shared" si="177"/>
        <v>0</v>
      </c>
      <c r="BE151" s="30">
        <f t="shared" si="178"/>
        <v>291</v>
      </c>
      <c r="BF151" s="87"/>
      <c r="BG151" s="41" t="s">
        <v>75</v>
      </c>
      <c r="BH151" s="14">
        <f t="shared" si="179"/>
        <v>0</v>
      </c>
      <c r="BI151" s="14">
        <f t="shared" si="180"/>
        <v>249</v>
      </c>
      <c r="BJ151" s="14">
        <f t="shared" si="181"/>
        <v>0</v>
      </c>
      <c r="BK151" s="14">
        <f t="shared" si="182"/>
        <v>0</v>
      </c>
      <c r="BL151" s="30">
        <f t="shared" si="183"/>
        <v>249</v>
      </c>
      <c r="BM151" s="86">
        <f t="shared" si="162"/>
        <v>249</v>
      </c>
      <c r="BN151" s="86">
        <f t="shared" si="163"/>
        <v>0</v>
      </c>
    </row>
    <row r="152" spans="1:66" ht="15">
      <c r="A152" s="27" t="s">
        <v>138</v>
      </c>
      <c r="B152" s="37"/>
      <c r="C152" s="38"/>
      <c r="D152" s="38">
        <v>6</v>
      </c>
      <c r="E152" s="38"/>
      <c r="F152" s="181">
        <f t="shared" si="157"/>
        <v>6</v>
      </c>
      <c r="G152" s="37"/>
      <c r="H152" s="38"/>
      <c r="I152" s="38">
        <f>45+51</f>
        <v>96</v>
      </c>
      <c r="J152" s="38">
        <v>24</v>
      </c>
      <c r="K152" s="97">
        <f t="shared" si="158"/>
        <v>120</v>
      </c>
      <c r="L152" s="13">
        <f t="shared" si="195"/>
        <v>0</v>
      </c>
      <c r="M152" s="14">
        <f t="shared" si="196"/>
        <v>0</v>
      </c>
      <c r="N152" s="14">
        <f t="shared" si="197"/>
        <v>90</v>
      </c>
      <c r="O152" s="14">
        <f t="shared" si="198"/>
        <v>24</v>
      </c>
      <c r="P152" s="15">
        <f t="shared" si="199"/>
        <v>114</v>
      </c>
      <c r="Q152" s="37">
        <v>11</v>
      </c>
      <c r="R152" s="38"/>
      <c r="S152" s="38">
        <f>24+96+49</f>
        <v>169</v>
      </c>
      <c r="T152" s="38">
        <v>34</v>
      </c>
      <c r="U152" s="97">
        <f t="shared" si="159"/>
        <v>214</v>
      </c>
      <c r="V152" s="41"/>
      <c r="W152" s="38"/>
      <c r="X152" s="38"/>
      <c r="Y152" s="38"/>
      <c r="Z152" s="181">
        <f t="shared" si="160"/>
        <v>0</v>
      </c>
      <c r="AA152" s="150"/>
      <c r="AB152" s="151"/>
      <c r="AC152" s="151">
        <f>87+24</f>
        <v>111</v>
      </c>
      <c r="AD152" s="151">
        <v>24</v>
      </c>
      <c r="AE152" s="97">
        <f t="shared" si="200"/>
        <v>135</v>
      </c>
      <c r="AF152" s="13">
        <f t="shared" si="184"/>
        <v>0</v>
      </c>
      <c r="AG152" s="14">
        <f t="shared" si="186"/>
        <v>0</v>
      </c>
      <c r="AH152" s="14">
        <f t="shared" si="187"/>
        <v>111</v>
      </c>
      <c r="AI152" s="14">
        <f t="shared" si="188"/>
        <v>24</v>
      </c>
      <c r="AJ152" s="30">
        <f t="shared" si="189"/>
        <v>135</v>
      </c>
      <c r="AK152" s="113"/>
      <c r="AL152" s="14">
        <f t="shared" si="190"/>
        <v>11</v>
      </c>
      <c r="AM152" s="14">
        <f t="shared" si="191"/>
        <v>0</v>
      </c>
      <c r="AN152" s="14">
        <f t="shared" si="192"/>
        <v>376</v>
      </c>
      <c r="AO152" s="14">
        <f t="shared" si="193"/>
        <v>82</v>
      </c>
      <c r="AP152" s="14">
        <f t="shared" si="194"/>
        <v>469</v>
      </c>
      <c r="AQ152" s="3">
        <f t="shared" si="161"/>
        <v>469</v>
      </c>
      <c r="AR152" s="2"/>
      <c r="AS152" s="2"/>
      <c r="AT152" s="2"/>
      <c r="AU152" s="2"/>
      <c r="AV152" s="2"/>
      <c r="AW152" s="2"/>
      <c r="AX152" s="2"/>
      <c r="AY152" s="2"/>
      <c r="AZ152" s="31" t="s">
        <v>138</v>
      </c>
      <c r="BA152" s="14">
        <f t="shared" si="174"/>
        <v>11</v>
      </c>
      <c r="BB152" s="14">
        <f t="shared" si="175"/>
        <v>0</v>
      </c>
      <c r="BC152" s="14">
        <f t="shared" si="176"/>
        <v>376</v>
      </c>
      <c r="BD152" s="14">
        <f t="shared" si="177"/>
        <v>82</v>
      </c>
      <c r="BE152" s="30">
        <f t="shared" si="178"/>
        <v>469</v>
      </c>
      <c r="BF152" s="87"/>
      <c r="BG152" s="41" t="s">
        <v>138</v>
      </c>
      <c r="BH152" s="14">
        <f t="shared" si="179"/>
        <v>11</v>
      </c>
      <c r="BI152" s="14">
        <f t="shared" si="180"/>
        <v>0</v>
      </c>
      <c r="BJ152" s="14">
        <f t="shared" si="181"/>
        <v>280</v>
      </c>
      <c r="BK152" s="14">
        <f t="shared" si="182"/>
        <v>58</v>
      </c>
      <c r="BL152" s="30">
        <f t="shared" si="183"/>
        <v>349</v>
      </c>
      <c r="BM152" s="86">
        <f t="shared" si="162"/>
        <v>349</v>
      </c>
      <c r="BN152" s="86">
        <f t="shared" si="163"/>
        <v>0</v>
      </c>
    </row>
    <row r="153" spans="1:66" ht="15">
      <c r="A153" s="27" t="s">
        <v>201</v>
      </c>
      <c r="B153" s="37"/>
      <c r="C153" s="38"/>
      <c r="D153" s="38"/>
      <c r="E153" s="38"/>
      <c r="F153" s="181"/>
      <c r="G153" s="37"/>
      <c r="H153" s="38"/>
      <c r="I153" s="38"/>
      <c r="J153" s="38"/>
      <c r="K153" s="97"/>
      <c r="L153" s="13"/>
      <c r="M153" s="14"/>
      <c r="N153" s="14"/>
      <c r="O153" s="14"/>
      <c r="P153" s="15"/>
      <c r="Q153" s="37"/>
      <c r="R153" s="38"/>
      <c r="S153" s="38"/>
      <c r="T153" s="38"/>
      <c r="U153" s="97"/>
      <c r="V153" s="41"/>
      <c r="W153" s="38"/>
      <c r="X153" s="38"/>
      <c r="Y153" s="38"/>
      <c r="Z153" s="181">
        <f t="shared" si="160"/>
        <v>0</v>
      </c>
      <c r="AA153" s="150">
        <v>1</v>
      </c>
      <c r="AB153" s="151">
        <v>2</v>
      </c>
      <c r="AC153" s="151"/>
      <c r="AD153" s="151"/>
      <c r="AE153" s="97">
        <f t="shared" si="200"/>
        <v>3</v>
      </c>
      <c r="AF153" s="13"/>
      <c r="AG153" s="14"/>
      <c r="AH153" s="14"/>
      <c r="AI153" s="14"/>
      <c r="AJ153" s="30">
        <f t="shared" si="189"/>
        <v>0</v>
      </c>
      <c r="AK153" s="113"/>
      <c r="AL153" s="14"/>
      <c r="AM153" s="14"/>
      <c r="AN153" s="14"/>
      <c r="AO153" s="14"/>
      <c r="AP153" s="14"/>
      <c r="AQ153" s="3"/>
      <c r="AR153" s="2"/>
      <c r="AS153" s="2"/>
      <c r="AT153" s="2"/>
      <c r="AU153" s="2"/>
      <c r="AV153" s="2"/>
      <c r="AW153" s="2"/>
      <c r="AX153" s="2"/>
      <c r="AY153" s="2"/>
      <c r="AZ153" s="27"/>
      <c r="BA153" s="14"/>
      <c r="BB153" s="14"/>
      <c r="BC153" s="14"/>
      <c r="BD153" s="14"/>
      <c r="BE153" s="30"/>
      <c r="BF153" s="87"/>
      <c r="BG153" s="227"/>
      <c r="BH153" s="14"/>
      <c r="BI153" s="14"/>
      <c r="BJ153" s="14"/>
      <c r="BK153" s="14"/>
      <c r="BL153" s="30"/>
      <c r="BM153" s="86"/>
      <c r="BN153" s="86"/>
    </row>
    <row r="154" spans="1:66" ht="15">
      <c r="A154" s="27" t="s">
        <v>134</v>
      </c>
      <c r="B154" s="37"/>
      <c r="C154" s="38"/>
      <c r="D154" s="38"/>
      <c r="E154" s="38"/>
      <c r="F154" s="181">
        <f aca="true" t="shared" si="201" ref="F154:F166">SUM(B154:E154)</f>
        <v>0</v>
      </c>
      <c r="G154" s="37"/>
      <c r="H154" s="38"/>
      <c r="I154" s="38"/>
      <c r="J154" s="38"/>
      <c r="K154" s="97">
        <f aca="true" t="shared" si="202" ref="K154:K166">SUM(G154:J154)</f>
        <v>0</v>
      </c>
      <c r="L154" s="13">
        <f t="shared" si="195"/>
        <v>0</v>
      </c>
      <c r="M154" s="14">
        <f t="shared" si="196"/>
        <v>0</v>
      </c>
      <c r="N154" s="14">
        <f t="shared" si="197"/>
        <v>0</v>
      </c>
      <c r="O154" s="14">
        <f t="shared" si="198"/>
        <v>0</v>
      </c>
      <c r="P154" s="15">
        <f t="shared" si="199"/>
        <v>0</v>
      </c>
      <c r="Q154" s="37"/>
      <c r="R154" s="38"/>
      <c r="S154" s="38"/>
      <c r="T154" s="38"/>
      <c r="U154" s="97">
        <f aca="true" t="shared" si="203" ref="U154:U166">SUM(Q154:T154)</f>
        <v>0</v>
      </c>
      <c r="V154" s="41"/>
      <c r="W154" s="38"/>
      <c r="X154" s="38"/>
      <c r="Y154" s="38"/>
      <c r="Z154" s="181">
        <f aca="true" t="shared" si="204" ref="Z154:Z166">SUM(V154:Y154)</f>
        <v>0</v>
      </c>
      <c r="AA154" s="150"/>
      <c r="AB154" s="151"/>
      <c r="AC154" s="151"/>
      <c r="AD154" s="151"/>
      <c r="AE154" s="97">
        <f t="shared" si="200"/>
        <v>0</v>
      </c>
      <c r="AF154" s="13">
        <f t="shared" si="184"/>
        <v>0</v>
      </c>
      <c r="AG154" s="14">
        <f t="shared" si="186"/>
        <v>0</v>
      </c>
      <c r="AH154" s="14">
        <f t="shared" si="187"/>
        <v>0</v>
      </c>
      <c r="AI154" s="14">
        <f t="shared" si="188"/>
        <v>0</v>
      </c>
      <c r="AJ154" s="30">
        <f t="shared" si="189"/>
        <v>0</v>
      </c>
      <c r="AK154" s="113"/>
      <c r="AL154" s="14">
        <f t="shared" si="190"/>
        <v>0</v>
      </c>
      <c r="AM154" s="14">
        <f t="shared" si="191"/>
        <v>0</v>
      </c>
      <c r="AN154" s="14">
        <f t="shared" si="192"/>
        <v>0</v>
      </c>
      <c r="AO154" s="14">
        <f t="shared" si="193"/>
        <v>0</v>
      </c>
      <c r="AP154" s="14">
        <f t="shared" si="194"/>
        <v>0</v>
      </c>
      <c r="AQ154" s="3">
        <f t="shared" si="161"/>
        <v>0</v>
      </c>
      <c r="AR154" s="2"/>
      <c r="AS154" s="2"/>
      <c r="AT154" s="2"/>
      <c r="AU154" s="2"/>
      <c r="AV154" s="2"/>
      <c r="AW154" s="2"/>
      <c r="AX154" s="2"/>
      <c r="AY154" s="2"/>
      <c r="AZ154" s="27" t="s">
        <v>134</v>
      </c>
      <c r="BA154" s="14">
        <f t="shared" si="174"/>
        <v>0</v>
      </c>
      <c r="BB154" s="14">
        <f t="shared" si="175"/>
        <v>0</v>
      </c>
      <c r="BC154" s="14">
        <f t="shared" si="176"/>
        <v>0</v>
      </c>
      <c r="BD154" s="14">
        <f t="shared" si="177"/>
        <v>0</v>
      </c>
      <c r="BE154" s="30">
        <f t="shared" si="178"/>
        <v>0</v>
      </c>
      <c r="BF154" s="87"/>
      <c r="BG154" s="227" t="s">
        <v>134</v>
      </c>
      <c r="BH154" s="14">
        <f aca="true" t="shared" si="205" ref="BH154:BH163">(BA154-G154)</f>
        <v>0</v>
      </c>
      <c r="BI154" s="14">
        <f aca="true" t="shared" si="206" ref="BI154:BI163">(BB154-H154)</f>
        <v>0</v>
      </c>
      <c r="BJ154" s="14">
        <f aca="true" t="shared" si="207" ref="BJ154:BJ163">(BC154-I154)</f>
        <v>0</v>
      </c>
      <c r="BK154" s="14">
        <f aca="true" t="shared" si="208" ref="BK154:BK163">(BD154-J154)</f>
        <v>0</v>
      </c>
      <c r="BL154" s="30">
        <f aca="true" t="shared" si="209" ref="BL154:BL163">(BE154-K154)</f>
        <v>0</v>
      </c>
      <c r="BM154" s="86">
        <f t="shared" si="162"/>
        <v>0</v>
      </c>
      <c r="BN154" s="86">
        <f t="shared" si="163"/>
        <v>0</v>
      </c>
    </row>
    <row r="155" spans="1:66" ht="15">
      <c r="A155" s="27" t="s">
        <v>139</v>
      </c>
      <c r="B155" s="28"/>
      <c r="C155" s="14"/>
      <c r="D155" s="14"/>
      <c r="E155" s="14"/>
      <c r="F155" s="181">
        <f t="shared" si="201"/>
        <v>0</v>
      </c>
      <c r="G155" s="28"/>
      <c r="H155" s="14">
        <v>12</v>
      </c>
      <c r="I155" s="14"/>
      <c r="J155" s="14"/>
      <c r="K155" s="97">
        <f t="shared" si="202"/>
        <v>12</v>
      </c>
      <c r="L155" s="13">
        <f t="shared" si="195"/>
        <v>0</v>
      </c>
      <c r="M155" s="14">
        <f t="shared" si="196"/>
        <v>12</v>
      </c>
      <c r="N155" s="14">
        <f t="shared" si="197"/>
        <v>0</v>
      </c>
      <c r="O155" s="14">
        <f t="shared" si="198"/>
        <v>0</v>
      </c>
      <c r="P155" s="15">
        <f t="shared" si="199"/>
        <v>12</v>
      </c>
      <c r="Q155" s="28">
        <v>58</v>
      </c>
      <c r="R155" s="14">
        <v>57</v>
      </c>
      <c r="S155" s="14"/>
      <c r="T155" s="14"/>
      <c r="U155" s="97">
        <f t="shared" si="203"/>
        <v>115</v>
      </c>
      <c r="V155" s="13"/>
      <c r="W155" s="14"/>
      <c r="X155" s="14"/>
      <c r="Y155" s="14"/>
      <c r="Z155" s="181">
        <f t="shared" si="204"/>
        <v>0</v>
      </c>
      <c r="AA155" s="157">
        <v>26</v>
      </c>
      <c r="AB155" s="152">
        <v>25</v>
      </c>
      <c r="AC155" s="152"/>
      <c r="AD155" s="152"/>
      <c r="AE155" s="97">
        <f t="shared" si="200"/>
        <v>51</v>
      </c>
      <c r="AF155" s="13">
        <f t="shared" si="184"/>
        <v>26</v>
      </c>
      <c r="AG155" s="14">
        <f t="shared" si="186"/>
        <v>25</v>
      </c>
      <c r="AH155" s="14">
        <f t="shared" si="187"/>
        <v>0</v>
      </c>
      <c r="AI155" s="14">
        <f t="shared" si="188"/>
        <v>0</v>
      </c>
      <c r="AJ155" s="30">
        <f t="shared" si="189"/>
        <v>51</v>
      </c>
      <c r="AK155" s="114"/>
      <c r="AL155" s="14">
        <f t="shared" si="190"/>
        <v>84</v>
      </c>
      <c r="AM155" s="14">
        <f t="shared" si="191"/>
        <v>94</v>
      </c>
      <c r="AN155" s="14">
        <f t="shared" si="192"/>
        <v>0</v>
      </c>
      <c r="AO155" s="14">
        <f t="shared" si="193"/>
        <v>0</v>
      </c>
      <c r="AP155" s="14">
        <f t="shared" si="194"/>
        <v>178</v>
      </c>
      <c r="AQ155" s="3">
        <f t="shared" si="161"/>
        <v>178</v>
      </c>
      <c r="AR155" s="2"/>
      <c r="AS155" s="3"/>
      <c r="AT155" s="3"/>
      <c r="AU155" s="3"/>
      <c r="AV155" s="3"/>
      <c r="AW155" s="3"/>
      <c r="AX155" s="3"/>
      <c r="AY155" s="3"/>
      <c r="AZ155" s="31" t="s">
        <v>139</v>
      </c>
      <c r="BA155" s="14">
        <f t="shared" si="174"/>
        <v>84</v>
      </c>
      <c r="BB155" s="14">
        <f t="shared" si="175"/>
        <v>94</v>
      </c>
      <c r="BC155" s="14">
        <f t="shared" si="176"/>
        <v>0</v>
      </c>
      <c r="BD155" s="14">
        <f t="shared" si="177"/>
        <v>0</v>
      </c>
      <c r="BE155" s="30">
        <f t="shared" si="178"/>
        <v>178</v>
      </c>
      <c r="BF155" s="87"/>
      <c r="BG155" s="41" t="s">
        <v>139</v>
      </c>
      <c r="BH155" s="14">
        <f t="shared" si="205"/>
        <v>84</v>
      </c>
      <c r="BI155" s="14">
        <f t="shared" si="206"/>
        <v>82</v>
      </c>
      <c r="BJ155" s="14">
        <f t="shared" si="207"/>
        <v>0</v>
      </c>
      <c r="BK155" s="14">
        <f t="shared" si="208"/>
        <v>0</v>
      </c>
      <c r="BL155" s="30">
        <f t="shared" si="209"/>
        <v>166</v>
      </c>
      <c r="BM155" s="86">
        <f t="shared" si="162"/>
        <v>166</v>
      </c>
      <c r="BN155" s="86">
        <f t="shared" si="163"/>
        <v>0</v>
      </c>
    </row>
    <row r="156" spans="1:66" ht="15">
      <c r="A156" s="27" t="s">
        <v>140</v>
      </c>
      <c r="B156" s="28"/>
      <c r="C156" s="14"/>
      <c r="D156" s="14"/>
      <c r="E156" s="14"/>
      <c r="F156" s="181">
        <f t="shared" si="201"/>
        <v>0</v>
      </c>
      <c r="G156" s="28"/>
      <c r="H156" s="14"/>
      <c r="I156" s="14"/>
      <c r="J156" s="14"/>
      <c r="K156" s="97">
        <f t="shared" si="202"/>
        <v>0</v>
      </c>
      <c r="L156" s="13">
        <f t="shared" si="195"/>
        <v>0</v>
      </c>
      <c r="M156" s="14">
        <f t="shared" si="196"/>
        <v>0</v>
      </c>
      <c r="N156" s="14">
        <f t="shared" si="197"/>
        <v>0</v>
      </c>
      <c r="O156" s="14">
        <f t="shared" si="198"/>
        <v>0</v>
      </c>
      <c r="P156" s="15">
        <f t="shared" si="199"/>
        <v>0</v>
      </c>
      <c r="Q156" s="28"/>
      <c r="R156" s="14"/>
      <c r="S156" s="14"/>
      <c r="T156" s="14"/>
      <c r="U156" s="97">
        <f t="shared" si="203"/>
        <v>0</v>
      </c>
      <c r="V156" s="13"/>
      <c r="W156" s="14"/>
      <c r="X156" s="14"/>
      <c r="Y156" s="14"/>
      <c r="Z156" s="181">
        <f t="shared" si="204"/>
        <v>0</v>
      </c>
      <c r="AA156" s="157"/>
      <c r="AB156" s="152"/>
      <c r="AC156" s="152"/>
      <c r="AD156" s="152"/>
      <c r="AE156" s="97">
        <f t="shared" si="200"/>
        <v>0</v>
      </c>
      <c r="AF156" s="13">
        <f t="shared" si="184"/>
        <v>0</v>
      </c>
      <c r="AG156" s="14">
        <f t="shared" si="186"/>
        <v>0</v>
      </c>
      <c r="AH156" s="14">
        <f t="shared" si="187"/>
        <v>0</v>
      </c>
      <c r="AI156" s="14">
        <f t="shared" si="188"/>
        <v>0</v>
      </c>
      <c r="AJ156" s="30">
        <f t="shared" si="189"/>
        <v>0</v>
      </c>
      <c r="AK156" s="114"/>
      <c r="AL156" s="14">
        <f t="shared" si="190"/>
        <v>0</v>
      </c>
      <c r="AM156" s="14">
        <f t="shared" si="191"/>
        <v>0</v>
      </c>
      <c r="AN156" s="14">
        <f t="shared" si="192"/>
        <v>0</v>
      </c>
      <c r="AO156" s="14">
        <f t="shared" si="193"/>
        <v>0</v>
      </c>
      <c r="AP156" s="14">
        <f t="shared" si="194"/>
        <v>0</v>
      </c>
      <c r="AQ156" s="3">
        <f t="shared" si="161"/>
        <v>0</v>
      </c>
      <c r="AR156" s="2"/>
      <c r="AS156" s="3"/>
      <c r="AT156" s="3"/>
      <c r="AU156" s="3"/>
      <c r="AV156" s="3"/>
      <c r="AW156" s="3"/>
      <c r="AX156" s="3"/>
      <c r="AY156" s="3"/>
      <c r="AZ156" s="31" t="s">
        <v>140</v>
      </c>
      <c r="BA156" s="14">
        <f t="shared" si="174"/>
        <v>0</v>
      </c>
      <c r="BB156" s="14">
        <f t="shared" si="175"/>
        <v>0</v>
      </c>
      <c r="BC156" s="14">
        <f t="shared" si="176"/>
        <v>0</v>
      </c>
      <c r="BD156" s="14">
        <f t="shared" si="177"/>
        <v>0</v>
      </c>
      <c r="BE156" s="30">
        <f t="shared" si="178"/>
        <v>0</v>
      </c>
      <c r="BF156" s="87"/>
      <c r="BG156" s="41" t="s">
        <v>140</v>
      </c>
      <c r="BH156" s="14">
        <f t="shared" si="205"/>
        <v>0</v>
      </c>
      <c r="BI156" s="14">
        <f t="shared" si="206"/>
        <v>0</v>
      </c>
      <c r="BJ156" s="14">
        <f t="shared" si="207"/>
        <v>0</v>
      </c>
      <c r="BK156" s="14">
        <f t="shared" si="208"/>
        <v>0</v>
      </c>
      <c r="BL156" s="30">
        <f t="shared" si="209"/>
        <v>0</v>
      </c>
      <c r="BM156" s="86">
        <f t="shared" si="162"/>
        <v>0</v>
      </c>
      <c r="BN156" s="86">
        <f t="shared" si="163"/>
        <v>0</v>
      </c>
    </row>
    <row r="157" spans="1:66" ht="15">
      <c r="A157" s="27" t="s">
        <v>141</v>
      </c>
      <c r="B157" s="28"/>
      <c r="C157" s="14"/>
      <c r="D157" s="14"/>
      <c r="E157" s="14"/>
      <c r="F157" s="181">
        <f t="shared" si="201"/>
        <v>0</v>
      </c>
      <c r="G157" s="28"/>
      <c r="H157" s="14"/>
      <c r="I157" s="14"/>
      <c r="J157" s="14"/>
      <c r="K157" s="97">
        <f t="shared" si="202"/>
        <v>0</v>
      </c>
      <c r="L157" s="13">
        <f t="shared" si="195"/>
        <v>0</v>
      </c>
      <c r="M157" s="14">
        <f t="shared" si="196"/>
        <v>0</v>
      </c>
      <c r="N157" s="14">
        <f t="shared" si="197"/>
        <v>0</v>
      </c>
      <c r="O157" s="14">
        <f t="shared" si="198"/>
        <v>0</v>
      </c>
      <c r="P157" s="15">
        <f t="shared" si="199"/>
        <v>0</v>
      </c>
      <c r="Q157" s="28"/>
      <c r="R157" s="14"/>
      <c r="S157" s="14"/>
      <c r="T157" s="14"/>
      <c r="U157" s="97">
        <f t="shared" si="203"/>
        <v>0</v>
      </c>
      <c r="V157" s="13"/>
      <c r="W157" s="14"/>
      <c r="X157" s="14"/>
      <c r="Y157" s="14"/>
      <c r="Z157" s="181">
        <f t="shared" si="204"/>
        <v>0</v>
      </c>
      <c r="AA157" s="157">
        <v>780</v>
      </c>
      <c r="AB157" s="152">
        <v>159</v>
      </c>
      <c r="AC157" s="152"/>
      <c r="AD157" s="152"/>
      <c r="AE157" s="97">
        <f t="shared" si="200"/>
        <v>939</v>
      </c>
      <c r="AF157" s="13">
        <f t="shared" si="184"/>
        <v>780</v>
      </c>
      <c r="AG157" s="14">
        <f t="shared" si="186"/>
        <v>159</v>
      </c>
      <c r="AH157" s="14">
        <f t="shared" si="187"/>
        <v>0</v>
      </c>
      <c r="AI157" s="14">
        <f t="shared" si="188"/>
        <v>0</v>
      </c>
      <c r="AJ157" s="30">
        <f t="shared" si="189"/>
        <v>939</v>
      </c>
      <c r="AK157" s="114"/>
      <c r="AL157" s="14">
        <f t="shared" si="190"/>
        <v>780</v>
      </c>
      <c r="AM157" s="14">
        <f t="shared" si="191"/>
        <v>159</v>
      </c>
      <c r="AN157" s="14">
        <f t="shared" si="192"/>
        <v>0</v>
      </c>
      <c r="AO157" s="14">
        <f t="shared" si="193"/>
        <v>0</v>
      </c>
      <c r="AP157" s="14">
        <f t="shared" si="194"/>
        <v>939</v>
      </c>
      <c r="AQ157" s="3">
        <f t="shared" si="161"/>
        <v>939</v>
      </c>
      <c r="AR157" s="2"/>
      <c r="AS157" s="3"/>
      <c r="AT157" s="3"/>
      <c r="AU157" s="3"/>
      <c r="AV157" s="3"/>
      <c r="AW157" s="3"/>
      <c r="AX157" s="3"/>
      <c r="AY157" s="3"/>
      <c r="AZ157" s="31" t="s">
        <v>142</v>
      </c>
      <c r="BA157" s="14">
        <f t="shared" si="174"/>
        <v>780</v>
      </c>
      <c r="BB157" s="14">
        <f t="shared" si="175"/>
        <v>159</v>
      </c>
      <c r="BC157" s="14">
        <f t="shared" si="176"/>
        <v>0</v>
      </c>
      <c r="BD157" s="14">
        <f t="shared" si="177"/>
        <v>0</v>
      </c>
      <c r="BE157" s="30">
        <f t="shared" si="178"/>
        <v>939</v>
      </c>
      <c r="BF157" s="87"/>
      <c r="BG157" s="41" t="s">
        <v>142</v>
      </c>
      <c r="BH157" s="14">
        <f t="shared" si="205"/>
        <v>780</v>
      </c>
      <c r="BI157" s="14">
        <f t="shared" si="206"/>
        <v>159</v>
      </c>
      <c r="BJ157" s="14">
        <f t="shared" si="207"/>
        <v>0</v>
      </c>
      <c r="BK157" s="14">
        <f t="shared" si="208"/>
        <v>0</v>
      </c>
      <c r="BL157" s="30">
        <f t="shared" si="209"/>
        <v>939</v>
      </c>
      <c r="BM157" s="86">
        <f t="shared" si="162"/>
        <v>939</v>
      </c>
      <c r="BN157" s="86">
        <f t="shared" si="163"/>
        <v>0</v>
      </c>
    </row>
    <row r="158" spans="1:66" ht="15">
      <c r="A158" s="27" t="s">
        <v>163</v>
      </c>
      <c r="B158" s="28">
        <v>5</v>
      </c>
      <c r="C158" s="14">
        <v>3</v>
      </c>
      <c r="D158" s="14"/>
      <c r="E158" s="14"/>
      <c r="F158" s="181">
        <f t="shared" si="201"/>
        <v>8</v>
      </c>
      <c r="G158" s="28">
        <v>149</v>
      </c>
      <c r="H158" s="14">
        <v>21</v>
      </c>
      <c r="I158" s="14"/>
      <c r="J158" s="14"/>
      <c r="K158" s="97">
        <f t="shared" si="202"/>
        <v>170</v>
      </c>
      <c r="L158" s="13">
        <f t="shared" si="195"/>
        <v>144</v>
      </c>
      <c r="M158" s="14">
        <f t="shared" si="196"/>
        <v>18</v>
      </c>
      <c r="N158" s="14">
        <f t="shared" si="197"/>
        <v>0</v>
      </c>
      <c r="O158" s="14">
        <f t="shared" si="198"/>
        <v>0</v>
      </c>
      <c r="P158" s="15">
        <f t="shared" si="199"/>
        <v>162</v>
      </c>
      <c r="Q158" s="28">
        <v>667</v>
      </c>
      <c r="R158" s="14">
        <v>261</v>
      </c>
      <c r="S158" s="14"/>
      <c r="T158" s="14"/>
      <c r="U158" s="97">
        <f t="shared" si="203"/>
        <v>928</v>
      </c>
      <c r="V158" s="13">
        <v>7</v>
      </c>
      <c r="W158" s="14"/>
      <c r="X158" s="14"/>
      <c r="Y158" s="14"/>
      <c r="Z158" s="181">
        <f t="shared" si="204"/>
        <v>7</v>
      </c>
      <c r="AA158" s="157"/>
      <c r="AB158" s="152"/>
      <c r="AC158" s="152"/>
      <c r="AD158" s="152"/>
      <c r="AE158" s="97">
        <f t="shared" si="200"/>
        <v>0</v>
      </c>
      <c r="AF158" s="13">
        <f t="shared" si="184"/>
        <v>-7</v>
      </c>
      <c r="AG158" s="14">
        <f t="shared" si="186"/>
        <v>0</v>
      </c>
      <c r="AH158" s="14">
        <f t="shared" si="187"/>
        <v>0</v>
      </c>
      <c r="AI158" s="14">
        <f t="shared" si="188"/>
        <v>0</v>
      </c>
      <c r="AJ158" s="30">
        <f t="shared" si="189"/>
        <v>-7</v>
      </c>
      <c r="AK158" s="114"/>
      <c r="AL158" s="14">
        <f t="shared" si="190"/>
        <v>816</v>
      </c>
      <c r="AM158" s="14">
        <f t="shared" si="191"/>
        <v>282</v>
      </c>
      <c r="AN158" s="14">
        <f t="shared" si="192"/>
        <v>0</v>
      </c>
      <c r="AO158" s="14">
        <f t="shared" si="193"/>
        <v>0</v>
      </c>
      <c r="AP158" s="14">
        <f t="shared" si="194"/>
        <v>1098</v>
      </c>
      <c r="AQ158" s="3">
        <f t="shared" si="161"/>
        <v>1098</v>
      </c>
      <c r="AR158" s="2"/>
      <c r="AS158" s="3"/>
      <c r="AT158" s="3"/>
      <c r="AU158" s="3"/>
      <c r="AV158" s="3"/>
      <c r="AW158" s="3"/>
      <c r="AX158" s="3"/>
      <c r="AY158" s="3"/>
      <c r="AZ158" s="31" t="s">
        <v>143</v>
      </c>
      <c r="BA158" s="14">
        <f t="shared" si="174"/>
        <v>816</v>
      </c>
      <c r="BB158" s="14">
        <f t="shared" si="175"/>
        <v>282</v>
      </c>
      <c r="BC158" s="14">
        <f t="shared" si="176"/>
        <v>0</v>
      </c>
      <c r="BD158" s="14">
        <f t="shared" si="177"/>
        <v>0</v>
      </c>
      <c r="BE158" s="30">
        <f t="shared" si="178"/>
        <v>1098</v>
      </c>
      <c r="BF158" s="87"/>
      <c r="BG158" s="41" t="s">
        <v>143</v>
      </c>
      <c r="BH158" s="14">
        <f t="shared" si="205"/>
        <v>667</v>
      </c>
      <c r="BI158" s="14">
        <f t="shared" si="206"/>
        <v>261</v>
      </c>
      <c r="BJ158" s="14">
        <f t="shared" si="207"/>
        <v>0</v>
      </c>
      <c r="BK158" s="14">
        <f t="shared" si="208"/>
        <v>0</v>
      </c>
      <c r="BL158" s="30">
        <f t="shared" si="209"/>
        <v>928</v>
      </c>
      <c r="BM158" s="86">
        <f t="shared" si="162"/>
        <v>928</v>
      </c>
      <c r="BN158" s="86">
        <f t="shared" si="163"/>
        <v>0</v>
      </c>
    </row>
    <row r="159" spans="1:66" ht="15">
      <c r="A159" s="27" t="s">
        <v>101</v>
      </c>
      <c r="B159" s="28"/>
      <c r="C159" s="14"/>
      <c r="D159" s="14"/>
      <c r="E159" s="14"/>
      <c r="F159" s="181">
        <f t="shared" si="201"/>
        <v>0</v>
      </c>
      <c r="G159" s="28"/>
      <c r="H159" s="14"/>
      <c r="I159" s="14"/>
      <c r="J159" s="14"/>
      <c r="K159" s="97">
        <f t="shared" si="202"/>
        <v>0</v>
      </c>
      <c r="L159" s="13">
        <f t="shared" si="195"/>
        <v>0</v>
      </c>
      <c r="M159" s="14">
        <f t="shared" si="196"/>
        <v>0</v>
      </c>
      <c r="N159" s="14">
        <f t="shared" si="197"/>
        <v>0</v>
      </c>
      <c r="O159" s="14">
        <f t="shared" si="198"/>
        <v>0</v>
      </c>
      <c r="P159" s="15">
        <f t="shared" si="199"/>
        <v>0</v>
      </c>
      <c r="Q159" s="28"/>
      <c r="R159" s="14"/>
      <c r="S159" s="14"/>
      <c r="T159" s="14"/>
      <c r="U159" s="97">
        <f t="shared" si="203"/>
        <v>0</v>
      </c>
      <c r="V159" s="13"/>
      <c r="W159" s="14"/>
      <c r="X159" s="14"/>
      <c r="Y159" s="14"/>
      <c r="Z159" s="181">
        <f t="shared" si="204"/>
        <v>0</v>
      </c>
      <c r="AA159" s="157"/>
      <c r="AB159" s="152"/>
      <c r="AC159" s="152"/>
      <c r="AD159" s="152"/>
      <c r="AE159" s="97">
        <f t="shared" si="200"/>
        <v>0</v>
      </c>
      <c r="AF159" s="13">
        <f t="shared" si="184"/>
        <v>0</v>
      </c>
      <c r="AG159" s="14">
        <f t="shared" si="186"/>
        <v>0</v>
      </c>
      <c r="AH159" s="14">
        <f t="shared" si="187"/>
        <v>0</v>
      </c>
      <c r="AI159" s="14">
        <f t="shared" si="188"/>
        <v>0</v>
      </c>
      <c r="AJ159" s="30">
        <f t="shared" si="189"/>
        <v>0</v>
      </c>
      <c r="AK159" s="114"/>
      <c r="AL159" s="14">
        <f t="shared" si="190"/>
        <v>0</v>
      </c>
      <c r="AM159" s="14">
        <f t="shared" si="191"/>
        <v>0</v>
      </c>
      <c r="AN159" s="14">
        <f t="shared" si="192"/>
        <v>0</v>
      </c>
      <c r="AO159" s="14">
        <f t="shared" si="193"/>
        <v>0</v>
      </c>
      <c r="AP159" s="14">
        <f t="shared" si="194"/>
        <v>0</v>
      </c>
      <c r="AQ159" s="3">
        <f t="shared" si="161"/>
        <v>0</v>
      </c>
      <c r="AR159" s="2"/>
      <c r="AS159" s="3"/>
      <c r="AT159" s="3"/>
      <c r="AU159" s="3"/>
      <c r="AV159" s="3"/>
      <c r="AW159" s="3"/>
      <c r="AX159" s="3"/>
      <c r="AY159" s="3"/>
      <c r="AZ159" s="27" t="s">
        <v>101</v>
      </c>
      <c r="BA159" s="14">
        <f t="shared" si="174"/>
        <v>0</v>
      </c>
      <c r="BB159" s="14">
        <f t="shared" si="175"/>
        <v>0</v>
      </c>
      <c r="BC159" s="14">
        <f t="shared" si="176"/>
        <v>0</v>
      </c>
      <c r="BD159" s="14">
        <f t="shared" si="177"/>
        <v>0</v>
      </c>
      <c r="BE159" s="30">
        <f t="shared" si="178"/>
        <v>0</v>
      </c>
      <c r="BF159" s="87"/>
      <c r="BG159" s="227" t="s">
        <v>101</v>
      </c>
      <c r="BH159" s="14">
        <f t="shared" si="205"/>
        <v>0</v>
      </c>
      <c r="BI159" s="14">
        <f t="shared" si="206"/>
        <v>0</v>
      </c>
      <c r="BJ159" s="14">
        <f t="shared" si="207"/>
        <v>0</v>
      </c>
      <c r="BK159" s="14">
        <f t="shared" si="208"/>
        <v>0</v>
      </c>
      <c r="BL159" s="30">
        <f t="shared" si="209"/>
        <v>0</v>
      </c>
      <c r="BM159" s="86">
        <f t="shared" si="162"/>
        <v>0</v>
      </c>
      <c r="BN159" s="86">
        <f t="shared" si="163"/>
        <v>0</v>
      </c>
    </row>
    <row r="160" spans="1:66" ht="15">
      <c r="A160" s="27" t="s">
        <v>164</v>
      </c>
      <c r="B160" s="28"/>
      <c r="C160" s="14"/>
      <c r="D160" s="14"/>
      <c r="E160" s="14"/>
      <c r="F160" s="181">
        <f t="shared" si="201"/>
        <v>0</v>
      </c>
      <c r="G160" s="28"/>
      <c r="H160" s="14"/>
      <c r="I160" s="14"/>
      <c r="J160" s="14"/>
      <c r="K160" s="97">
        <f t="shared" si="202"/>
        <v>0</v>
      </c>
      <c r="L160" s="13">
        <f t="shared" si="195"/>
        <v>0</v>
      </c>
      <c r="M160" s="14">
        <f t="shared" si="196"/>
        <v>0</v>
      </c>
      <c r="N160" s="14">
        <f t="shared" si="197"/>
        <v>0</v>
      </c>
      <c r="O160" s="14">
        <f t="shared" si="198"/>
        <v>0</v>
      </c>
      <c r="P160" s="15">
        <f t="shared" si="199"/>
        <v>0</v>
      </c>
      <c r="Q160" s="28">
        <v>127</v>
      </c>
      <c r="R160" s="14">
        <v>73</v>
      </c>
      <c r="S160" s="14"/>
      <c r="T160" s="14"/>
      <c r="U160" s="97">
        <f t="shared" si="203"/>
        <v>200</v>
      </c>
      <c r="V160" s="13"/>
      <c r="W160" s="14"/>
      <c r="X160" s="14"/>
      <c r="Y160" s="14"/>
      <c r="Z160" s="181">
        <f t="shared" si="204"/>
        <v>0</v>
      </c>
      <c r="AA160" s="157">
        <v>35</v>
      </c>
      <c r="AB160" s="152">
        <v>72</v>
      </c>
      <c r="AC160" s="152"/>
      <c r="AD160" s="152"/>
      <c r="AE160" s="97">
        <f t="shared" si="200"/>
        <v>107</v>
      </c>
      <c r="AF160" s="13">
        <f t="shared" si="184"/>
        <v>35</v>
      </c>
      <c r="AG160" s="14">
        <f t="shared" si="186"/>
        <v>72</v>
      </c>
      <c r="AH160" s="14">
        <f t="shared" si="187"/>
        <v>0</v>
      </c>
      <c r="AI160" s="14">
        <f t="shared" si="188"/>
        <v>0</v>
      </c>
      <c r="AJ160" s="30">
        <f t="shared" si="189"/>
        <v>107</v>
      </c>
      <c r="AK160" s="114"/>
      <c r="AL160" s="14">
        <f t="shared" si="190"/>
        <v>162</v>
      </c>
      <c r="AM160" s="14">
        <f t="shared" si="191"/>
        <v>145</v>
      </c>
      <c r="AN160" s="14">
        <f t="shared" si="192"/>
        <v>0</v>
      </c>
      <c r="AO160" s="14">
        <f t="shared" si="193"/>
        <v>0</v>
      </c>
      <c r="AP160" s="14">
        <f t="shared" si="194"/>
        <v>307</v>
      </c>
      <c r="AQ160" s="3">
        <f t="shared" si="161"/>
        <v>307</v>
      </c>
      <c r="AR160" s="2"/>
      <c r="AS160" s="3"/>
      <c r="AT160" s="3"/>
      <c r="AU160" s="3"/>
      <c r="AV160" s="3"/>
      <c r="AW160" s="3"/>
      <c r="AX160" s="3"/>
      <c r="AY160" s="3"/>
      <c r="AZ160" s="31" t="s">
        <v>144</v>
      </c>
      <c r="BA160" s="14">
        <f t="shared" si="174"/>
        <v>162</v>
      </c>
      <c r="BB160" s="14">
        <f t="shared" si="175"/>
        <v>145</v>
      </c>
      <c r="BC160" s="14">
        <f t="shared" si="176"/>
        <v>0</v>
      </c>
      <c r="BD160" s="14">
        <f t="shared" si="177"/>
        <v>0</v>
      </c>
      <c r="BE160" s="30">
        <f t="shared" si="178"/>
        <v>307</v>
      </c>
      <c r="BF160" s="87"/>
      <c r="BG160" s="41" t="s">
        <v>144</v>
      </c>
      <c r="BH160" s="14">
        <f t="shared" si="205"/>
        <v>162</v>
      </c>
      <c r="BI160" s="14">
        <f t="shared" si="206"/>
        <v>145</v>
      </c>
      <c r="BJ160" s="14">
        <f t="shared" si="207"/>
        <v>0</v>
      </c>
      <c r="BK160" s="14">
        <f t="shared" si="208"/>
        <v>0</v>
      </c>
      <c r="BL160" s="30">
        <f t="shared" si="209"/>
        <v>307</v>
      </c>
      <c r="BM160" s="86">
        <f t="shared" si="162"/>
        <v>307</v>
      </c>
      <c r="BN160" s="86">
        <f t="shared" si="163"/>
        <v>0</v>
      </c>
    </row>
    <row r="161" spans="1:66" ht="15">
      <c r="A161" s="27" t="s">
        <v>145</v>
      </c>
      <c r="B161" s="37"/>
      <c r="C161" s="38"/>
      <c r="D161" s="38"/>
      <c r="E161" s="38"/>
      <c r="F161" s="181">
        <f t="shared" si="201"/>
        <v>0</v>
      </c>
      <c r="G161" s="37"/>
      <c r="H161" s="38"/>
      <c r="I161" s="38"/>
      <c r="J161" s="38"/>
      <c r="K161" s="97">
        <f t="shared" si="202"/>
        <v>0</v>
      </c>
      <c r="L161" s="13">
        <f t="shared" si="195"/>
        <v>0</v>
      </c>
      <c r="M161" s="14">
        <f t="shared" si="196"/>
        <v>0</v>
      </c>
      <c r="N161" s="14">
        <f t="shared" si="197"/>
        <v>0</v>
      </c>
      <c r="O161" s="14">
        <f t="shared" si="198"/>
        <v>0</v>
      </c>
      <c r="P161" s="15">
        <f t="shared" si="199"/>
        <v>0</v>
      </c>
      <c r="Q161" s="37"/>
      <c r="R161" s="38"/>
      <c r="S161" s="38"/>
      <c r="T161" s="38"/>
      <c r="U161" s="97">
        <f t="shared" si="203"/>
        <v>0</v>
      </c>
      <c r="V161" s="13"/>
      <c r="W161" s="14"/>
      <c r="X161" s="14"/>
      <c r="Y161" s="14"/>
      <c r="Z161" s="181">
        <f t="shared" si="204"/>
        <v>0</v>
      </c>
      <c r="AA161" s="157"/>
      <c r="AB161" s="152"/>
      <c r="AC161" s="152"/>
      <c r="AD161" s="152"/>
      <c r="AE161" s="97">
        <f t="shared" si="200"/>
        <v>0</v>
      </c>
      <c r="AF161" s="13">
        <f t="shared" si="184"/>
        <v>0</v>
      </c>
      <c r="AG161" s="14">
        <f t="shared" si="186"/>
        <v>0</v>
      </c>
      <c r="AH161" s="14">
        <f t="shared" si="187"/>
        <v>0</v>
      </c>
      <c r="AI161" s="14">
        <f t="shared" si="188"/>
        <v>0</v>
      </c>
      <c r="AJ161" s="30">
        <f t="shared" si="189"/>
        <v>0</v>
      </c>
      <c r="AK161" s="114"/>
      <c r="AL161" s="14">
        <f t="shared" si="190"/>
        <v>0</v>
      </c>
      <c r="AM161" s="14">
        <f t="shared" si="191"/>
        <v>0</v>
      </c>
      <c r="AN161" s="14">
        <f t="shared" si="192"/>
        <v>0</v>
      </c>
      <c r="AO161" s="14">
        <f t="shared" si="193"/>
        <v>0</v>
      </c>
      <c r="AP161" s="14">
        <f t="shared" si="194"/>
        <v>0</v>
      </c>
      <c r="AQ161" s="3">
        <f t="shared" si="161"/>
        <v>0</v>
      </c>
      <c r="AR161" s="2"/>
      <c r="AS161" s="2"/>
      <c r="AT161" s="2"/>
      <c r="AU161" s="2"/>
      <c r="AV161" s="2"/>
      <c r="AW161" s="2"/>
      <c r="AX161" s="2"/>
      <c r="AY161" s="2"/>
      <c r="AZ161" s="31" t="s">
        <v>146</v>
      </c>
      <c r="BA161" s="14">
        <f t="shared" si="174"/>
        <v>0</v>
      </c>
      <c r="BB161" s="14">
        <f t="shared" si="175"/>
        <v>0</v>
      </c>
      <c r="BC161" s="14">
        <f t="shared" si="176"/>
        <v>0</v>
      </c>
      <c r="BD161" s="14">
        <f t="shared" si="177"/>
        <v>0</v>
      </c>
      <c r="BE161" s="30">
        <f t="shared" si="178"/>
        <v>0</v>
      </c>
      <c r="BF161" s="87"/>
      <c r="BG161" s="41" t="s">
        <v>146</v>
      </c>
      <c r="BH161" s="14">
        <f t="shared" si="205"/>
        <v>0</v>
      </c>
      <c r="BI161" s="14">
        <f t="shared" si="206"/>
        <v>0</v>
      </c>
      <c r="BJ161" s="14">
        <f t="shared" si="207"/>
        <v>0</v>
      </c>
      <c r="BK161" s="14">
        <f t="shared" si="208"/>
        <v>0</v>
      </c>
      <c r="BL161" s="30">
        <f t="shared" si="209"/>
        <v>0</v>
      </c>
      <c r="BM161" s="86">
        <f t="shared" si="162"/>
        <v>0</v>
      </c>
      <c r="BN161" s="86">
        <f t="shared" si="163"/>
        <v>0</v>
      </c>
    </row>
    <row r="162" spans="1:66" ht="15">
      <c r="A162" s="27" t="s">
        <v>135</v>
      </c>
      <c r="B162" s="37"/>
      <c r="C162" s="38"/>
      <c r="D162" s="38"/>
      <c r="E162" s="38"/>
      <c r="F162" s="181">
        <f t="shared" si="201"/>
        <v>0</v>
      </c>
      <c r="G162" s="37"/>
      <c r="H162" s="38"/>
      <c r="I162" s="38"/>
      <c r="J162" s="38"/>
      <c r="K162" s="97">
        <f t="shared" si="202"/>
        <v>0</v>
      </c>
      <c r="L162" s="13">
        <f t="shared" si="195"/>
        <v>0</v>
      </c>
      <c r="M162" s="14">
        <f t="shared" si="196"/>
        <v>0</v>
      </c>
      <c r="N162" s="14">
        <f t="shared" si="197"/>
        <v>0</v>
      </c>
      <c r="O162" s="14">
        <f t="shared" si="198"/>
        <v>0</v>
      </c>
      <c r="P162" s="15">
        <f t="shared" si="199"/>
        <v>0</v>
      </c>
      <c r="Q162" s="37"/>
      <c r="R162" s="38"/>
      <c r="S162" s="38"/>
      <c r="T162" s="38"/>
      <c r="U162" s="97">
        <f t="shared" si="203"/>
        <v>0</v>
      </c>
      <c r="V162" s="13"/>
      <c r="W162" s="14"/>
      <c r="X162" s="14"/>
      <c r="Y162" s="14"/>
      <c r="Z162" s="181">
        <f t="shared" si="204"/>
        <v>0</v>
      </c>
      <c r="AA162" s="157"/>
      <c r="AB162" s="152"/>
      <c r="AC162" s="152"/>
      <c r="AD162" s="152"/>
      <c r="AE162" s="97">
        <f t="shared" si="200"/>
        <v>0</v>
      </c>
      <c r="AF162" s="13">
        <f t="shared" si="184"/>
        <v>0</v>
      </c>
      <c r="AG162" s="14">
        <f t="shared" si="186"/>
        <v>0</v>
      </c>
      <c r="AH162" s="14">
        <f t="shared" si="187"/>
        <v>0</v>
      </c>
      <c r="AI162" s="14">
        <f t="shared" si="188"/>
        <v>0</v>
      </c>
      <c r="AJ162" s="30">
        <f t="shared" si="189"/>
        <v>0</v>
      </c>
      <c r="AK162" s="114"/>
      <c r="AL162" s="14">
        <f t="shared" si="190"/>
        <v>0</v>
      </c>
      <c r="AM162" s="14">
        <f t="shared" si="191"/>
        <v>0</v>
      </c>
      <c r="AN162" s="14">
        <f t="shared" si="192"/>
        <v>0</v>
      </c>
      <c r="AO162" s="14">
        <f t="shared" si="193"/>
        <v>0</v>
      </c>
      <c r="AP162" s="14">
        <f t="shared" si="194"/>
        <v>0</v>
      </c>
      <c r="AQ162" s="3">
        <f t="shared" si="161"/>
        <v>0</v>
      </c>
      <c r="AR162" s="2"/>
      <c r="AS162" s="2"/>
      <c r="AT162" s="2"/>
      <c r="AU162" s="2"/>
      <c r="AV162" s="2"/>
      <c r="AW162" s="2"/>
      <c r="AX162" s="2"/>
      <c r="AY162" s="2"/>
      <c r="AZ162" s="27" t="s">
        <v>135</v>
      </c>
      <c r="BA162" s="14">
        <f t="shared" si="174"/>
        <v>0</v>
      </c>
      <c r="BB162" s="14">
        <f t="shared" si="175"/>
        <v>0</v>
      </c>
      <c r="BC162" s="14">
        <f t="shared" si="176"/>
        <v>0</v>
      </c>
      <c r="BD162" s="14">
        <f t="shared" si="177"/>
        <v>0</v>
      </c>
      <c r="BE162" s="30">
        <f t="shared" si="178"/>
        <v>0</v>
      </c>
      <c r="BF162" s="87"/>
      <c r="BG162" s="227" t="s">
        <v>135</v>
      </c>
      <c r="BH162" s="14">
        <f t="shared" si="205"/>
        <v>0</v>
      </c>
      <c r="BI162" s="14">
        <f t="shared" si="206"/>
        <v>0</v>
      </c>
      <c r="BJ162" s="14">
        <f t="shared" si="207"/>
        <v>0</v>
      </c>
      <c r="BK162" s="14">
        <f t="shared" si="208"/>
        <v>0</v>
      </c>
      <c r="BL162" s="30">
        <f t="shared" si="209"/>
        <v>0</v>
      </c>
      <c r="BM162" s="86">
        <f t="shared" si="162"/>
        <v>0</v>
      </c>
      <c r="BN162" s="86">
        <f t="shared" si="163"/>
        <v>0</v>
      </c>
    </row>
    <row r="163" spans="1:66" ht="15">
      <c r="A163" s="27" t="s">
        <v>147</v>
      </c>
      <c r="B163" s="28"/>
      <c r="C163" s="14">
        <v>1</v>
      </c>
      <c r="D163" s="14"/>
      <c r="E163" s="14"/>
      <c r="F163" s="181">
        <f t="shared" si="201"/>
        <v>1</v>
      </c>
      <c r="G163" s="28"/>
      <c r="H163" s="14">
        <v>4</v>
      </c>
      <c r="I163" s="14"/>
      <c r="J163" s="14"/>
      <c r="K163" s="97">
        <f t="shared" si="202"/>
        <v>4</v>
      </c>
      <c r="L163" s="13">
        <f t="shared" si="195"/>
        <v>0</v>
      </c>
      <c r="M163" s="14">
        <f t="shared" si="196"/>
        <v>3</v>
      </c>
      <c r="N163" s="14">
        <f t="shared" si="197"/>
        <v>0</v>
      </c>
      <c r="O163" s="14">
        <f t="shared" si="198"/>
        <v>0</v>
      </c>
      <c r="P163" s="15">
        <f t="shared" si="199"/>
        <v>3</v>
      </c>
      <c r="Q163" s="28">
        <v>171</v>
      </c>
      <c r="R163" s="14">
        <v>120</v>
      </c>
      <c r="S163" s="14"/>
      <c r="T163" s="14"/>
      <c r="U163" s="97">
        <f t="shared" si="203"/>
        <v>291</v>
      </c>
      <c r="V163" s="13">
        <v>6</v>
      </c>
      <c r="W163" s="14"/>
      <c r="X163" s="14"/>
      <c r="Y163" s="14"/>
      <c r="Z163" s="181">
        <f t="shared" si="204"/>
        <v>6</v>
      </c>
      <c r="AA163" s="157">
        <v>268</v>
      </c>
      <c r="AB163" s="158">
        <v>137</v>
      </c>
      <c r="AC163" s="158"/>
      <c r="AD163" s="158"/>
      <c r="AE163" s="97">
        <f t="shared" si="200"/>
        <v>405</v>
      </c>
      <c r="AF163" s="90">
        <f t="shared" si="184"/>
        <v>262</v>
      </c>
      <c r="AG163" s="89">
        <f t="shared" si="186"/>
        <v>137</v>
      </c>
      <c r="AH163" s="89">
        <f t="shared" si="187"/>
        <v>0</v>
      </c>
      <c r="AI163" s="89">
        <f t="shared" si="188"/>
        <v>0</v>
      </c>
      <c r="AJ163" s="92">
        <f t="shared" si="189"/>
        <v>399</v>
      </c>
      <c r="AK163" s="114"/>
      <c r="AL163" s="14">
        <f t="shared" si="190"/>
        <v>439</v>
      </c>
      <c r="AM163" s="14">
        <f t="shared" si="191"/>
        <v>261</v>
      </c>
      <c r="AN163" s="14">
        <f t="shared" si="192"/>
        <v>0</v>
      </c>
      <c r="AO163" s="14">
        <f t="shared" si="193"/>
        <v>0</v>
      </c>
      <c r="AP163" s="14">
        <f t="shared" si="194"/>
        <v>700</v>
      </c>
      <c r="AQ163" s="3">
        <f t="shared" si="161"/>
        <v>700</v>
      </c>
      <c r="AR163" s="2"/>
      <c r="AS163" s="3"/>
      <c r="AT163" s="3"/>
      <c r="AU163" s="3"/>
      <c r="AV163" s="3"/>
      <c r="AW163" s="3"/>
      <c r="AX163" s="3"/>
      <c r="AY163" s="3"/>
      <c r="AZ163" s="91" t="s">
        <v>147</v>
      </c>
      <c r="BA163" s="89">
        <f t="shared" si="174"/>
        <v>439</v>
      </c>
      <c r="BB163" s="89">
        <f t="shared" si="175"/>
        <v>261</v>
      </c>
      <c r="BC163" s="89">
        <f t="shared" si="176"/>
        <v>0</v>
      </c>
      <c r="BD163" s="89">
        <f t="shared" si="177"/>
        <v>0</v>
      </c>
      <c r="BE163" s="92">
        <f t="shared" si="178"/>
        <v>700</v>
      </c>
      <c r="BF163" s="87"/>
      <c r="BG163" s="230" t="s">
        <v>147</v>
      </c>
      <c r="BH163" s="89">
        <f t="shared" si="205"/>
        <v>439</v>
      </c>
      <c r="BI163" s="89">
        <f t="shared" si="206"/>
        <v>257</v>
      </c>
      <c r="BJ163" s="89">
        <f t="shared" si="207"/>
        <v>0</v>
      </c>
      <c r="BK163" s="89">
        <f t="shared" si="208"/>
        <v>0</v>
      </c>
      <c r="BL163" s="92">
        <f t="shared" si="209"/>
        <v>696</v>
      </c>
      <c r="BM163" s="86">
        <f t="shared" si="162"/>
        <v>696</v>
      </c>
      <c r="BN163" s="86">
        <f t="shared" si="163"/>
        <v>0</v>
      </c>
    </row>
    <row r="164" spans="1:66" ht="16.5" thickBot="1">
      <c r="A164" s="210" t="s">
        <v>34</v>
      </c>
      <c r="B164" s="146">
        <f>SUM(B123:B163)</f>
        <v>30</v>
      </c>
      <c r="C164" s="135">
        <f>SUM(C123:C163)</f>
        <v>49</v>
      </c>
      <c r="D164" s="135">
        <f>SUM(D123:D163)</f>
        <v>6</v>
      </c>
      <c r="E164" s="135">
        <f>SUM(E123:E163)</f>
        <v>0</v>
      </c>
      <c r="F164" s="134">
        <f t="shared" si="201"/>
        <v>85</v>
      </c>
      <c r="G164" s="146">
        <f>SUM(G123:G163)</f>
        <v>1063</v>
      </c>
      <c r="H164" s="135">
        <f>SUM(H123:H163)</f>
        <v>379</v>
      </c>
      <c r="I164" s="135">
        <f>SUM(I123:I163)</f>
        <v>96</v>
      </c>
      <c r="J164" s="135">
        <f>SUM(J123:J163)</f>
        <v>24</v>
      </c>
      <c r="K164" s="139">
        <f t="shared" si="202"/>
        <v>1562</v>
      </c>
      <c r="L164" s="146">
        <f aca="true" t="shared" si="210" ref="L164:T164">SUM(L123:L163)</f>
        <v>1033</v>
      </c>
      <c r="M164" s="135">
        <f t="shared" si="210"/>
        <v>330</v>
      </c>
      <c r="N164" s="135">
        <f t="shared" si="210"/>
        <v>90</v>
      </c>
      <c r="O164" s="135">
        <f t="shared" si="210"/>
        <v>24</v>
      </c>
      <c r="P164" s="211">
        <f t="shared" si="210"/>
        <v>1477</v>
      </c>
      <c r="Q164" s="146">
        <f t="shared" si="210"/>
        <v>5590</v>
      </c>
      <c r="R164" s="135">
        <f t="shared" si="210"/>
        <v>2499</v>
      </c>
      <c r="S164" s="135">
        <f t="shared" si="210"/>
        <v>169</v>
      </c>
      <c r="T164" s="135">
        <f t="shared" si="210"/>
        <v>34</v>
      </c>
      <c r="U164" s="139">
        <f t="shared" si="203"/>
        <v>8292</v>
      </c>
      <c r="V164" s="146">
        <f>SUM(V123:V163)</f>
        <v>55</v>
      </c>
      <c r="W164" s="135">
        <f>SUM(W123:W163)</f>
        <v>56</v>
      </c>
      <c r="X164" s="135">
        <f>SUM(X123:X163)</f>
        <v>0</v>
      </c>
      <c r="Y164" s="135">
        <f>SUM(Y123:Y163)</f>
        <v>0</v>
      </c>
      <c r="Z164" s="134">
        <f t="shared" si="204"/>
        <v>111</v>
      </c>
      <c r="AA164" s="209">
        <f>SUM(AA123:AA163)</f>
        <v>4669</v>
      </c>
      <c r="AB164" s="166">
        <f>SUM(AB123:AB163)</f>
        <v>2692</v>
      </c>
      <c r="AC164" s="166">
        <f>SUM(AC123:AC163)</f>
        <v>111</v>
      </c>
      <c r="AD164" s="166">
        <f>SUM(AD123:AD163)</f>
        <v>24</v>
      </c>
      <c r="AE164" s="134">
        <f t="shared" si="200"/>
        <v>7496</v>
      </c>
      <c r="AF164" s="18">
        <f>SUM(AF123:AF163)</f>
        <v>4613</v>
      </c>
      <c r="AG164" s="19">
        <f>SUM(AG123:AG163)</f>
        <v>2415</v>
      </c>
      <c r="AH164" s="19">
        <f>SUM(AH123:AH163)</f>
        <v>111</v>
      </c>
      <c r="AI164" s="19">
        <f>SUM(AI123:AI163)</f>
        <v>24</v>
      </c>
      <c r="AJ164" s="45">
        <f>SUM(AJ123:AJ163)</f>
        <v>7163</v>
      </c>
      <c r="AK164" s="114"/>
      <c r="AL164" s="14">
        <f t="shared" si="190"/>
        <v>11322</v>
      </c>
      <c r="AM164" s="14">
        <f t="shared" si="191"/>
        <v>5570</v>
      </c>
      <c r="AN164" s="14">
        <f t="shared" si="192"/>
        <v>376</v>
      </c>
      <c r="AO164" s="14">
        <f t="shared" si="193"/>
        <v>82</v>
      </c>
      <c r="AP164" s="14">
        <f t="shared" si="194"/>
        <v>17350</v>
      </c>
      <c r="AQ164" s="82">
        <f t="shared" si="161"/>
        <v>17350</v>
      </c>
      <c r="AR164" s="82">
        <f>SUM(AQ118:AQ163)</f>
        <v>588421</v>
      </c>
      <c r="AS164" s="82"/>
      <c r="AT164" s="82"/>
      <c r="AU164" s="82"/>
      <c r="AV164" s="82"/>
      <c r="AW164" s="82"/>
      <c r="AX164" s="82"/>
      <c r="AY164" s="82"/>
      <c r="AZ164" s="236" t="s">
        <v>34</v>
      </c>
      <c r="BA164" s="19">
        <f>SUM(BA123:BA163)</f>
        <v>11321</v>
      </c>
      <c r="BB164" s="19">
        <f>SUM(BB123:BB163)</f>
        <v>5568</v>
      </c>
      <c r="BC164" s="19">
        <f>SUM(BC123:BC163)</f>
        <v>376</v>
      </c>
      <c r="BD164" s="19">
        <f>SUM(BD123:BD163)</f>
        <v>82</v>
      </c>
      <c r="BE164" s="45">
        <f>SUM(BE123:BE163)</f>
        <v>17347</v>
      </c>
      <c r="BF164" s="234"/>
      <c r="BG164" s="18" t="s">
        <v>153</v>
      </c>
      <c r="BH164" s="19">
        <f>SUM(BH123:BH163)</f>
        <v>10258</v>
      </c>
      <c r="BI164" s="19">
        <f>SUM(BI123:BI163)</f>
        <v>5189</v>
      </c>
      <c r="BJ164" s="19">
        <f>SUM(BJ123:BJ163)</f>
        <v>280</v>
      </c>
      <c r="BK164" s="19">
        <f>SUM(BK123:BK163)</f>
        <v>58</v>
      </c>
      <c r="BL164" s="45">
        <f>SUM(BL123:BL163)</f>
        <v>15785</v>
      </c>
      <c r="BM164" s="86">
        <f t="shared" si="162"/>
        <v>15785</v>
      </c>
      <c r="BN164" s="86">
        <f t="shared" si="163"/>
        <v>0</v>
      </c>
    </row>
    <row r="165" spans="1:66" ht="9" customHeight="1" thickTop="1">
      <c r="A165" s="116"/>
      <c r="B165" s="117"/>
      <c r="C165" s="117"/>
      <c r="D165" s="117"/>
      <c r="E165" s="117"/>
      <c r="F165" s="186">
        <f t="shared" si="201"/>
        <v>0</v>
      </c>
      <c r="G165" s="117"/>
      <c r="H165" s="117"/>
      <c r="I165" s="117"/>
      <c r="J165" s="117"/>
      <c r="K165" s="129">
        <f t="shared" si="202"/>
        <v>0</v>
      </c>
      <c r="L165" s="117"/>
      <c r="M165" s="117"/>
      <c r="N165" s="117"/>
      <c r="O165" s="117"/>
      <c r="P165" s="117"/>
      <c r="Q165" s="117"/>
      <c r="R165" s="117"/>
      <c r="S165" s="117"/>
      <c r="T165" s="117"/>
      <c r="U165" s="129">
        <f t="shared" si="203"/>
        <v>0</v>
      </c>
      <c r="V165" s="117"/>
      <c r="W165" s="117"/>
      <c r="X165" s="117"/>
      <c r="Y165" s="117"/>
      <c r="Z165" s="186">
        <f t="shared" si="204"/>
        <v>0</v>
      </c>
      <c r="AA165" s="167"/>
      <c r="AB165" s="167"/>
      <c r="AC165" s="167"/>
      <c r="AD165" s="167"/>
      <c r="AE165" s="129">
        <f t="shared" si="200"/>
        <v>0</v>
      </c>
      <c r="AF165" s="117"/>
      <c r="AG165" s="117"/>
      <c r="AH165" s="117"/>
      <c r="AI165" s="117"/>
      <c r="AJ165" s="118"/>
      <c r="AK165" s="119"/>
      <c r="AL165" s="14">
        <f t="shared" si="190"/>
        <v>0</v>
      </c>
      <c r="AM165" s="14">
        <f t="shared" si="191"/>
        <v>0</v>
      </c>
      <c r="AN165" s="14">
        <f t="shared" si="192"/>
        <v>0</v>
      </c>
      <c r="AO165" s="14">
        <f t="shared" si="193"/>
        <v>0</v>
      </c>
      <c r="AP165" s="14">
        <f t="shared" si="194"/>
        <v>0</v>
      </c>
      <c r="AQ165" s="82">
        <f t="shared" si="161"/>
        <v>0</v>
      </c>
      <c r="AR165" s="81"/>
      <c r="AS165" s="82"/>
      <c r="AT165" s="82"/>
      <c r="AU165" s="82"/>
      <c r="AV165" s="82"/>
      <c r="AW165" s="82"/>
      <c r="AX165" s="82"/>
      <c r="AY165" s="82"/>
      <c r="AZ165" s="237"/>
      <c r="BA165" s="172"/>
      <c r="BB165" s="172"/>
      <c r="BC165" s="173"/>
      <c r="BD165" s="174"/>
      <c r="BE165" s="175"/>
      <c r="BF165" s="87"/>
      <c r="BG165" s="11"/>
      <c r="BH165" s="73"/>
      <c r="BI165" s="73"/>
      <c r="BJ165" s="73"/>
      <c r="BK165" s="73"/>
      <c r="BL165" s="74"/>
      <c r="BM165" s="86">
        <f t="shared" si="162"/>
        <v>0</v>
      </c>
      <c r="BN165" s="86">
        <f t="shared" si="163"/>
        <v>0</v>
      </c>
    </row>
    <row r="166" spans="1:66" ht="16.5" thickBot="1">
      <c r="A166" s="75" t="s">
        <v>37</v>
      </c>
      <c r="B166" s="25">
        <f>(B164+B118)</f>
        <v>1069</v>
      </c>
      <c r="C166" s="25">
        <f>(C164+C118)</f>
        <v>862</v>
      </c>
      <c r="D166" s="25">
        <f>(D164+D118)</f>
        <v>460</v>
      </c>
      <c r="E166" s="25">
        <f>(E164+E118)</f>
        <v>70</v>
      </c>
      <c r="F166" s="185">
        <f t="shared" si="201"/>
        <v>2461</v>
      </c>
      <c r="G166" s="25">
        <f>(G164+G118)</f>
        <v>11977</v>
      </c>
      <c r="H166" s="25">
        <f>(H164+H118)</f>
        <v>14437</v>
      </c>
      <c r="I166" s="25">
        <f>(I164+I118)</f>
        <v>7935</v>
      </c>
      <c r="J166" s="25">
        <f>(J164+J118)</f>
        <v>1840</v>
      </c>
      <c r="K166" s="212">
        <f t="shared" si="202"/>
        <v>36189</v>
      </c>
      <c r="L166" s="25">
        <f aca="true" t="shared" si="211" ref="L166:T166">(L164+L118)</f>
        <v>10707</v>
      </c>
      <c r="M166" s="25">
        <f t="shared" si="211"/>
        <v>13411</v>
      </c>
      <c r="N166" s="25">
        <f t="shared" si="211"/>
        <v>6797</v>
      </c>
      <c r="O166" s="25">
        <f t="shared" si="211"/>
        <v>1770</v>
      </c>
      <c r="P166" s="25">
        <f t="shared" si="211"/>
        <v>32685</v>
      </c>
      <c r="Q166" s="25">
        <f t="shared" si="211"/>
        <v>132420</v>
      </c>
      <c r="R166" s="25">
        <f t="shared" si="211"/>
        <v>117112</v>
      </c>
      <c r="S166" s="25">
        <f t="shared" si="211"/>
        <v>29196</v>
      </c>
      <c r="T166" s="25">
        <f t="shared" si="211"/>
        <v>4665</v>
      </c>
      <c r="U166" s="213">
        <f t="shared" si="203"/>
        <v>283393</v>
      </c>
      <c r="V166" s="25">
        <f>(V164+V118)</f>
        <v>1163</v>
      </c>
      <c r="W166" s="25">
        <f>(W164+W118)</f>
        <v>643</v>
      </c>
      <c r="X166" s="25">
        <f>(X164+X118)</f>
        <v>571</v>
      </c>
      <c r="Y166" s="25">
        <f>(Y164+Y118)</f>
        <v>61</v>
      </c>
      <c r="Z166" s="185">
        <f t="shared" si="204"/>
        <v>2438</v>
      </c>
      <c r="AA166" s="168">
        <f>(AA164+AA118)</f>
        <v>110192</v>
      </c>
      <c r="AB166" s="168">
        <f>(AB164+AB118)</f>
        <v>123577</v>
      </c>
      <c r="AC166" s="168">
        <f>(AC164+AC118)</f>
        <v>30213</v>
      </c>
      <c r="AD166" s="168">
        <f>(AD164+AD118)</f>
        <v>4860</v>
      </c>
      <c r="AE166" s="213">
        <f t="shared" si="200"/>
        <v>268842</v>
      </c>
      <c r="AF166" s="25">
        <f>(AF164+AF118)</f>
        <v>108080</v>
      </c>
      <c r="AG166" s="25">
        <f>(AG164+AG118)</f>
        <v>122557</v>
      </c>
      <c r="AH166" s="25">
        <f>(AH164+AH118)</f>
        <v>29503</v>
      </c>
      <c r="AI166" s="25">
        <f>(AI164+AI118)</f>
        <v>4782</v>
      </c>
      <c r="AJ166" s="109">
        <f>(AJ164+AJ118)</f>
        <v>264922</v>
      </c>
      <c r="AK166" s="120"/>
      <c r="AL166" s="14">
        <f t="shared" si="190"/>
        <v>254589</v>
      </c>
      <c r="AM166" s="14">
        <f t="shared" si="191"/>
        <v>255126</v>
      </c>
      <c r="AN166" s="14">
        <f t="shared" si="192"/>
        <v>67344</v>
      </c>
      <c r="AO166" s="14">
        <f t="shared" si="193"/>
        <v>11365</v>
      </c>
      <c r="AP166" s="14">
        <f t="shared" si="194"/>
        <v>588424</v>
      </c>
      <c r="AQ166" s="3">
        <f t="shared" si="161"/>
        <v>588424</v>
      </c>
      <c r="AR166" s="2"/>
      <c r="AS166" s="2"/>
      <c r="AT166" s="2"/>
      <c r="AU166" s="2"/>
      <c r="AV166" s="2"/>
      <c r="AW166" s="2"/>
      <c r="AX166" s="2"/>
      <c r="AY166" s="2"/>
      <c r="AZ166" s="80" t="s">
        <v>37</v>
      </c>
      <c r="BA166" s="20">
        <f>(BA164+BA118)</f>
        <v>254588</v>
      </c>
      <c r="BB166" s="20">
        <f>(BB164+BB118)</f>
        <v>255124</v>
      </c>
      <c r="BC166" s="20">
        <f>(BC164+BC118)</f>
        <v>67344</v>
      </c>
      <c r="BD166" s="20">
        <f>(BD164+BD118)</f>
        <v>11365</v>
      </c>
      <c r="BE166" s="46">
        <f>(BE164+BE118)</f>
        <v>588421</v>
      </c>
      <c r="BF166" s="87"/>
      <c r="BG166" s="231" t="s">
        <v>37</v>
      </c>
      <c r="BH166" s="20">
        <f>(BH164+BH118)</f>
        <v>242611</v>
      </c>
      <c r="BI166" s="20">
        <f>(BI164+BI118)</f>
        <v>240687</v>
      </c>
      <c r="BJ166" s="20">
        <f>(BJ164+BJ118)</f>
        <v>59409</v>
      </c>
      <c r="BK166" s="20">
        <f>(BK164+BK118)</f>
        <v>9525</v>
      </c>
      <c r="BL166" s="46">
        <f>(BL164+BL118)</f>
        <v>552232</v>
      </c>
      <c r="BM166" s="86">
        <f t="shared" si="162"/>
        <v>552232</v>
      </c>
      <c r="BN166" s="86">
        <f t="shared" si="163"/>
        <v>0</v>
      </c>
    </row>
    <row r="167" spans="1:64" ht="15.75" thickTop="1">
      <c r="A167" s="22"/>
      <c r="B167" s="22"/>
      <c r="C167" s="22"/>
      <c r="D167" s="22"/>
      <c r="E167" s="22"/>
      <c r="F167" s="207"/>
      <c r="G167" s="22"/>
      <c r="H167" s="22"/>
      <c r="I167" s="22"/>
      <c r="J167" s="22"/>
      <c r="K167" s="208"/>
      <c r="L167" s="22"/>
      <c r="M167" s="22"/>
      <c r="N167" s="22"/>
      <c r="O167" s="22"/>
      <c r="P167" s="26"/>
      <c r="Q167" s="22"/>
      <c r="R167" s="22"/>
      <c r="S167" s="22"/>
      <c r="T167" s="22"/>
      <c r="U167" s="55"/>
      <c r="V167" s="22"/>
      <c r="W167" s="22"/>
      <c r="X167" s="22"/>
      <c r="Y167" s="22"/>
      <c r="Z167" s="208"/>
      <c r="AA167" s="163"/>
      <c r="AB167" s="163"/>
      <c r="AC167" s="163"/>
      <c r="AD167" s="163"/>
      <c r="AE167" s="55"/>
      <c r="AF167" s="22"/>
      <c r="AG167" s="22"/>
      <c r="AH167" s="22"/>
      <c r="AI167" s="22"/>
      <c r="AJ167" s="26">
        <f>AJ166-AJ115</f>
        <v>255370</v>
      </c>
      <c r="AK167" s="87"/>
      <c r="AL167" s="87"/>
      <c r="AM167" s="87"/>
      <c r="AN167" s="87"/>
      <c r="AO167" s="87"/>
      <c r="AP167" s="87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3"/>
      <c r="BC167" s="2"/>
      <c r="BD167" s="3"/>
      <c r="BE167" s="3"/>
      <c r="BF167" s="81"/>
      <c r="BG167" s="2"/>
      <c r="BH167" s="2"/>
      <c r="BI167" s="2"/>
      <c r="BJ167" s="2"/>
      <c r="BK167" s="2"/>
      <c r="BL167" s="2"/>
    </row>
    <row r="168" spans="1:64" ht="1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55"/>
      <c r="L168" s="22"/>
      <c r="M168" s="22"/>
      <c r="N168" s="22"/>
      <c r="O168" s="22"/>
      <c r="P168" s="22"/>
      <c r="Q168" s="22"/>
      <c r="R168" s="22"/>
      <c r="S168" s="22"/>
      <c r="T168" s="22"/>
      <c r="U168" s="55"/>
      <c r="V168" s="22"/>
      <c r="W168" s="22"/>
      <c r="X168" s="22"/>
      <c r="Y168" s="22"/>
      <c r="Z168" s="55"/>
      <c r="AA168" s="163"/>
      <c r="AB168" s="163"/>
      <c r="AC168" s="163"/>
      <c r="AD168" s="163"/>
      <c r="AE168" s="55"/>
      <c r="AF168" s="22"/>
      <c r="AG168" s="22"/>
      <c r="AH168" s="22"/>
      <c r="AI168" s="22"/>
      <c r="AJ168" s="22"/>
      <c r="AK168" s="87"/>
      <c r="AL168" s="87"/>
      <c r="AM168" s="87"/>
      <c r="AN168" s="87"/>
      <c r="AO168" s="87"/>
      <c r="AP168" s="87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3"/>
      <c r="BC168" s="2"/>
      <c r="BD168" s="3"/>
      <c r="BE168" s="82"/>
      <c r="BF168" s="81"/>
      <c r="BG168" s="2"/>
      <c r="BH168" s="3"/>
      <c r="BI168" s="2"/>
      <c r="BJ168" s="3"/>
      <c r="BK168" s="2"/>
      <c r="BL168" s="2"/>
    </row>
    <row r="169" spans="1:64" ht="15">
      <c r="A169" s="22" t="s">
        <v>148</v>
      </c>
      <c r="B169" s="26">
        <f>SUM(B154:B163)+(B130)</f>
        <v>5</v>
      </c>
      <c r="C169" s="26">
        <f>SUM(C154:C163)+(C130)</f>
        <v>4</v>
      </c>
      <c r="D169" s="22"/>
      <c r="E169" s="22"/>
      <c r="F169" s="22"/>
      <c r="G169" s="26">
        <f>SUM(G154:G163)+(G130)</f>
        <v>149</v>
      </c>
      <c r="H169" s="26">
        <f>SUM(H154:H163)+(H130)</f>
        <v>37</v>
      </c>
      <c r="I169" s="22"/>
      <c r="J169" s="22"/>
      <c r="K169" s="55"/>
      <c r="L169" s="26">
        <f>SUM(L154:L163)+(L130)</f>
        <v>144</v>
      </c>
      <c r="M169" s="26">
        <f>SUM(M154:M163)+(M130)</f>
        <v>33</v>
      </c>
      <c r="N169" s="22"/>
      <c r="O169" s="22"/>
      <c r="P169" s="22"/>
      <c r="Q169" s="26">
        <f>SUM(Q154:Q163)+(Q130)</f>
        <v>1023</v>
      </c>
      <c r="R169" s="26">
        <f>SUM(R154:R163)+(R130)</f>
        <v>511</v>
      </c>
      <c r="S169" s="22"/>
      <c r="T169" s="22"/>
      <c r="U169" s="55"/>
      <c r="V169" s="26">
        <f>SUM(V154:V163)+(V130)</f>
        <v>13</v>
      </c>
      <c r="W169" s="26">
        <f>SUM(W154:W163)+(W130)</f>
        <v>0</v>
      </c>
      <c r="X169" s="22"/>
      <c r="Y169" s="22"/>
      <c r="Z169" s="55"/>
      <c r="AA169" s="164">
        <f>SUM(AA154:AA163)+(AA130)</f>
        <v>1109</v>
      </c>
      <c r="AB169" s="164">
        <f>SUM(AB154:AB163)+(AB130)</f>
        <v>393</v>
      </c>
      <c r="AC169" s="163"/>
      <c r="AD169" s="163"/>
      <c r="AE169" s="55"/>
      <c r="AF169" s="26">
        <f>SUM(AF154:AF163)+(AF130)</f>
        <v>1096</v>
      </c>
      <c r="AG169" s="26">
        <f>SUM(AG154:AG163)+(AG130)</f>
        <v>393</v>
      </c>
      <c r="AH169" s="22"/>
      <c r="AI169" s="22"/>
      <c r="AJ169" s="26">
        <f>AJ166-AJ115</f>
        <v>255370</v>
      </c>
      <c r="AK169" s="87"/>
      <c r="AL169" s="87"/>
      <c r="AM169" s="87"/>
      <c r="AN169" s="87"/>
      <c r="AO169" s="87"/>
      <c r="AP169" s="87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3"/>
      <c r="BE169" s="82"/>
      <c r="BF169" s="81"/>
      <c r="BG169" s="2"/>
      <c r="BH169" s="3">
        <f>SUM(BH128:BH152)</f>
        <v>6500</v>
      </c>
      <c r="BI169" s="3">
        <f>SUM(BI128:BI152)</f>
        <v>2350</v>
      </c>
      <c r="BJ169" s="3"/>
      <c r="BK169" s="2"/>
      <c r="BL169" s="2"/>
    </row>
    <row r="170" spans="1:64" ht="15">
      <c r="A170" s="22" t="s">
        <v>149</v>
      </c>
      <c r="B170" s="22">
        <f>SUM(B123:B126)</f>
        <v>19</v>
      </c>
      <c r="C170" s="22">
        <f>SUM(C123:C126)</f>
        <v>42</v>
      </c>
      <c r="D170" s="22"/>
      <c r="E170" s="22"/>
      <c r="F170" s="22"/>
      <c r="G170" s="22">
        <f>SUM(G123:G126)</f>
        <v>186</v>
      </c>
      <c r="H170" s="22">
        <f>SUM(H123:H126)</f>
        <v>177</v>
      </c>
      <c r="I170" s="22"/>
      <c r="J170" s="22"/>
      <c r="K170" s="55"/>
      <c r="L170" s="22">
        <f>SUM(L123:L126)</f>
        <v>167</v>
      </c>
      <c r="M170" s="22">
        <f>SUM(M123:M126)</f>
        <v>135</v>
      </c>
      <c r="N170" s="22"/>
      <c r="O170" s="22"/>
      <c r="P170" s="22"/>
      <c r="Q170" s="22">
        <f>SUM(Q123:Q126)</f>
        <v>921</v>
      </c>
      <c r="R170" s="22">
        <f>SUM(R123:R126)</f>
        <v>860</v>
      </c>
      <c r="S170" s="22"/>
      <c r="T170" s="22"/>
      <c r="U170" s="55"/>
      <c r="V170" s="22">
        <f>SUM(V123:V126)</f>
        <v>19</v>
      </c>
      <c r="W170" s="22">
        <f>SUM(W123:W126)</f>
        <v>56</v>
      </c>
      <c r="X170" s="22"/>
      <c r="Y170" s="22"/>
      <c r="Z170" s="55"/>
      <c r="AA170" s="163">
        <f>SUM(AA123:AA126)</f>
        <v>696</v>
      </c>
      <c r="AB170" s="163">
        <f>SUM(AB123:AB126)</f>
        <v>1018</v>
      </c>
      <c r="AC170" s="163"/>
      <c r="AD170" s="163"/>
      <c r="AE170" s="55"/>
      <c r="AF170" s="22">
        <f>SUM(AF123:AF126)</f>
        <v>677</v>
      </c>
      <c r="AG170" s="22">
        <f>SUM(AG123:AG126)</f>
        <v>962</v>
      </c>
      <c r="AH170" s="22"/>
      <c r="AI170" s="22"/>
      <c r="AJ170" s="22" t="s">
        <v>203</v>
      </c>
      <c r="AK170" s="87"/>
      <c r="AL170" s="87"/>
      <c r="AM170" s="87"/>
      <c r="AN170" s="87"/>
      <c r="AO170" s="87"/>
      <c r="AP170" s="87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3"/>
      <c r="BE170" s="2"/>
      <c r="BF170" s="81"/>
      <c r="BG170" s="2"/>
      <c r="BH170" s="2"/>
      <c r="BI170" s="2"/>
      <c r="BJ170" s="2"/>
      <c r="BK170" s="2"/>
      <c r="BL170" s="2"/>
    </row>
    <row r="171" spans="1:64" ht="15">
      <c r="A171" s="22" t="s">
        <v>150</v>
      </c>
      <c r="B171" s="26">
        <f>SUM(B131:B152)+B129+B128</f>
        <v>6</v>
      </c>
      <c r="C171" s="26">
        <f>SUM(C131:C152)+C129+C128</f>
        <v>3</v>
      </c>
      <c r="D171" s="22"/>
      <c r="E171" s="22"/>
      <c r="F171" s="22"/>
      <c r="G171" s="26">
        <f>SUM(G131:G152)+G129+G128</f>
        <v>728</v>
      </c>
      <c r="H171" s="26">
        <f>SUM(H131:H152)+H129+H128</f>
        <v>165</v>
      </c>
      <c r="I171" s="22"/>
      <c r="J171" s="22"/>
      <c r="K171" s="55"/>
      <c r="L171" s="26">
        <f>SUM(L131:L152)+L129+L128</f>
        <v>722</v>
      </c>
      <c r="M171" s="26">
        <f>SUM(M131:M152)+M129+M128</f>
        <v>162</v>
      </c>
      <c r="N171" s="22"/>
      <c r="O171" s="22"/>
      <c r="P171" s="22"/>
      <c r="Q171" s="26">
        <f>SUM(Q131:Q152)+Q129+Q128</f>
        <v>3641</v>
      </c>
      <c r="R171" s="26">
        <f>SUM(R131:R152)+R129+R128</f>
        <v>1122</v>
      </c>
      <c r="S171" s="22"/>
      <c r="T171" s="22"/>
      <c r="U171" s="55"/>
      <c r="V171" s="26">
        <f>SUM(V131:V152)+V129+V128</f>
        <v>23</v>
      </c>
      <c r="W171" s="26">
        <f>SUM(W131:W152)+W129+W128</f>
        <v>0</v>
      </c>
      <c r="X171" s="22"/>
      <c r="Y171" s="22"/>
      <c r="Z171" s="55"/>
      <c r="AA171" s="164">
        <f>SUM(AA131:AA152)+AA129+AA128</f>
        <v>2859</v>
      </c>
      <c r="AB171" s="164">
        <f>SUM(AB131:AB152)+AB129+AB128</f>
        <v>1228</v>
      </c>
      <c r="AC171" s="163"/>
      <c r="AD171" s="163"/>
      <c r="AE171" s="55"/>
      <c r="AF171" s="26">
        <f>SUM(AF131:AF152)+AF129+AF128</f>
        <v>2836</v>
      </c>
      <c r="AG171" s="26">
        <f>SUM(AG131:AG152)+AG129+AG128</f>
        <v>1009</v>
      </c>
      <c r="AH171" s="22"/>
      <c r="AI171" s="22"/>
      <c r="AJ171" s="22"/>
      <c r="AK171" s="87"/>
      <c r="AL171" s="87"/>
      <c r="AM171" s="87"/>
      <c r="AN171" s="87"/>
      <c r="AO171" s="87"/>
      <c r="AP171" s="87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81"/>
      <c r="BG171" s="2"/>
      <c r="BH171" s="2"/>
      <c r="BI171" s="2"/>
      <c r="BJ171" s="2"/>
      <c r="BK171" s="2"/>
      <c r="BL171" s="2"/>
    </row>
    <row r="172" spans="1:64" ht="15">
      <c r="A172" s="83" t="s">
        <v>167</v>
      </c>
      <c r="B172" s="22"/>
      <c r="C172" s="22"/>
      <c r="D172" s="22"/>
      <c r="E172" s="22"/>
      <c r="F172" s="22"/>
      <c r="G172" s="22"/>
      <c r="H172" s="22"/>
      <c r="I172" s="22"/>
      <c r="J172" s="22"/>
      <c r="K172" s="55"/>
      <c r="L172" s="22"/>
      <c r="M172" s="22"/>
      <c r="N172" s="22"/>
      <c r="O172" s="22"/>
      <c r="P172" s="22"/>
      <c r="Q172" s="26"/>
      <c r="R172" s="26"/>
      <c r="S172" s="22"/>
      <c r="T172" s="22"/>
      <c r="U172" s="55"/>
      <c r="V172" s="22"/>
      <c r="W172" s="22"/>
      <c r="X172" s="22"/>
      <c r="Y172" s="22"/>
      <c r="Z172" s="55"/>
      <c r="AA172" s="163"/>
      <c r="AB172" s="163"/>
      <c r="AC172" s="163"/>
      <c r="AD172" s="163"/>
      <c r="AE172" s="55"/>
      <c r="AF172" s="22"/>
      <c r="AG172" s="22"/>
      <c r="AH172" s="22"/>
      <c r="AI172" s="22"/>
      <c r="AJ172" s="22"/>
      <c r="AK172" s="87"/>
      <c r="AL172" s="87"/>
      <c r="AM172" s="87"/>
      <c r="AN172" s="87"/>
      <c r="AO172" s="87"/>
      <c r="AP172" s="87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81"/>
      <c r="BG172" s="2"/>
      <c r="BH172" s="2"/>
      <c r="BI172" s="2"/>
      <c r="BJ172" s="2"/>
      <c r="BK172" s="2"/>
      <c r="BL172" s="2"/>
    </row>
    <row r="173" spans="21:42" ht="15.75">
      <c r="U173" s="99"/>
      <c r="V173" s="86"/>
      <c r="AA173" s="163"/>
      <c r="AB173" s="163"/>
      <c r="AC173" s="163"/>
      <c r="AD173" s="163"/>
      <c r="AK173" s="88"/>
      <c r="AL173" s="88"/>
      <c r="AM173" s="88"/>
      <c r="AN173" s="88"/>
      <c r="AO173" s="88"/>
      <c r="AP173" s="88"/>
    </row>
    <row r="174" spans="21:42" ht="15.75">
      <c r="U174" s="99"/>
      <c r="AA174" s="163"/>
      <c r="AB174" s="163"/>
      <c r="AC174" s="163"/>
      <c r="AD174" s="163"/>
      <c r="AK174" s="88"/>
      <c r="AL174" s="88"/>
      <c r="AM174" s="88"/>
      <c r="AN174" s="88"/>
      <c r="AO174" s="88"/>
      <c r="AP174" s="88"/>
    </row>
    <row r="175" spans="11:31" s="88" customFormat="1" ht="15.75">
      <c r="K175" s="183"/>
      <c r="U175" s="214"/>
      <c r="Z175" s="183"/>
      <c r="AA175" s="169"/>
      <c r="AB175" s="169"/>
      <c r="AC175" s="169"/>
      <c r="AD175" s="169"/>
      <c r="AE175" s="183"/>
    </row>
    <row r="176" spans="11:31" s="88" customFormat="1" ht="15.75">
      <c r="K176" s="183"/>
      <c r="U176" s="183"/>
      <c r="Z176" s="183"/>
      <c r="AA176" s="169"/>
      <c r="AB176" s="169"/>
      <c r="AC176" s="169"/>
      <c r="AD176" s="169"/>
      <c r="AE176" s="183"/>
    </row>
    <row r="177" spans="11:31" s="88" customFormat="1" ht="15.75">
      <c r="K177" s="183"/>
      <c r="U177" s="183"/>
      <c r="Z177" s="183"/>
      <c r="AA177" s="169"/>
      <c r="AB177" s="169"/>
      <c r="AC177" s="169"/>
      <c r="AD177" s="169"/>
      <c r="AE177" s="183"/>
    </row>
    <row r="178" spans="11:31" s="88" customFormat="1" ht="15.75">
      <c r="K178" s="183"/>
      <c r="U178" s="183"/>
      <c r="Z178" s="183"/>
      <c r="AA178" s="169"/>
      <c r="AB178" s="169"/>
      <c r="AC178" s="169"/>
      <c r="AD178" s="169"/>
      <c r="AE178" s="183"/>
    </row>
    <row r="179" spans="11:31" s="88" customFormat="1" ht="15.75">
      <c r="K179" s="183"/>
      <c r="U179" s="183"/>
      <c r="Z179" s="183"/>
      <c r="AA179" s="169"/>
      <c r="AB179" s="169"/>
      <c r="AC179" s="169"/>
      <c r="AD179" s="169"/>
      <c r="AE179" s="183"/>
    </row>
    <row r="180" spans="11:31" s="88" customFormat="1" ht="15.75">
      <c r="K180" s="183"/>
      <c r="U180" s="183"/>
      <c r="Z180" s="183"/>
      <c r="AA180" s="169"/>
      <c r="AB180" s="169"/>
      <c r="AC180" s="169"/>
      <c r="AD180" s="169"/>
      <c r="AE180" s="183"/>
    </row>
    <row r="181" spans="11:31" s="88" customFormat="1" ht="15.75">
      <c r="K181" s="183"/>
      <c r="U181" s="183"/>
      <c r="Z181" s="183"/>
      <c r="AA181" s="169"/>
      <c r="AB181" s="169"/>
      <c r="AC181" s="169"/>
      <c r="AD181" s="169"/>
      <c r="AE181" s="183"/>
    </row>
    <row r="182" spans="11:31" s="88" customFormat="1" ht="15.75">
      <c r="K182" s="183"/>
      <c r="U182" s="183"/>
      <c r="Z182" s="183"/>
      <c r="AA182" s="169"/>
      <c r="AB182" s="169"/>
      <c r="AC182" s="169"/>
      <c r="AD182" s="169"/>
      <c r="AE182" s="183"/>
    </row>
    <row r="183" spans="11:31" s="88" customFormat="1" ht="15.75">
      <c r="K183" s="183"/>
      <c r="U183" s="183"/>
      <c r="Z183" s="183"/>
      <c r="AA183" s="169"/>
      <c r="AB183" s="169"/>
      <c r="AC183" s="169"/>
      <c r="AD183" s="169"/>
      <c r="AE183" s="183"/>
    </row>
    <row r="184" spans="11:31" s="88" customFormat="1" ht="15.75">
      <c r="K184" s="183"/>
      <c r="U184" s="183"/>
      <c r="Z184" s="183"/>
      <c r="AA184" s="169"/>
      <c r="AB184" s="169"/>
      <c r="AC184" s="169"/>
      <c r="AD184" s="169"/>
      <c r="AE184" s="183"/>
    </row>
    <row r="185" spans="11:31" s="88" customFormat="1" ht="15.75">
      <c r="K185" s="183"/>
      <c r="U185" s="183"/>
      <c r="Z185" s="183"/>
      <c r="AA185" s="169"/>
      <c r="AB185" s="169"/>
      <c r="AC185" s="169"/>
      <c r="AD185" s="169"/>
      <c r="AE185" s="183"/>
    </row>
    <row r="186" spans="11:31" s="88" customFormat="1" ht="15.75">
      <c r="K186" s="183"/>
      <c r="U186" s="183"/>
      <c r="Z186" s="183"/>
      <c r="AA186" s="169"/>
      <c r="AB186" s="169"/>
      <c r="AC186" s="169"/>
      <c r="AD186" s="169"/>
      <c r="AE186" s="183"/>
    </row>
    <row r="187" spans="11:31" s="88" customFormat="1" ht="15.75">
      <c r="K187" s="183"/>
      <c r="U187" s="183"/>
      <c r="Z187" s="183"/>
      <c r="AA187" s="169"/>
      <c r="AB187" s="169"/>
      <c r="AC187" s="169"/>
      <c r="AD187" s="169"/>
      <c r="AE187" s="183"/>
    </row>
    <row r="188" spans="11:31" s="88" customFormat="1" ht="15.75">
      <c r="K188" s="183"/>
      <c r="U188" s="183"/>
      <c r="Z188" s="183"/>
      <c r="AA188" s="169"/>
      <c r="AB188" s="169"/>
      <c r="AC188" s="169"/>
      <c r="AD188" s="169"/>
      <c r="AE188" s="183"/>
    </row>
    <row r="189" spans="11:31" s="88" customFormat="1" ht="15.75">
      <c r="K189" s="183"/>
      <c r="U189" s="183"/>
      <c r="Z189" s="183"/>
      <c r="AE189" s="183"/>
    </row>
    <row r="190" spans="11:31" s="88" customFormat="1" ht="15.75">
      <c r="K190" s="183"/>
      <c r="U190" s="183"/>
      <c r="Z190" s="183"/>
      <c r="AE190" s="183"/>
    </row>
    <row r="191" spans="11:31" s="88" customFormat="1" ht="15.75">
      <c r="K191" s="183"/>
      <c r="U191" s="183"/>
      <c r="Z191" s="183"/>
      <c r="AE191" s="183"/>
    </row>
    <row r="192" spans="11:31" s="88" customFormat="1" ht="15.75">
      <c r="K192" s="183"/>
      <c r="U192" s="183"/>
      <c r="Z192" s="183"/>
      <c r="AE192" s="183"/>
    </row>
    <row r="193" spans="11:31" s="88" customFormat="1" ht="15.75">
      <c r="K193" s="183"/>
      <c r="U193" s="183"/>
      <c r="Z193" s="183"/>
      <c r="AE193" s="183"/>
    </row>
    <row r="194" spans="11:31" s="88" customFormat="1" ht="15.75">
      <c r="K194" s="183"/>
      <c r="U194" s="183"/>
      <c r="Z194" s="183"/>
      <c r="AE194" s="183"/>
    </row>
    <row r="195" spans="11:31" s="88" customFormat="1" ht="15.75">
      <c r="K195" s="183"/>
      <c r="U195" s="183"/>
      <c r="Z195" s="183"/>
      <c r="AE195" s="183"/>
    </row>
    <row r="196" spans="11:31" s="88" customFormat="1" ht="15.75">
      <c r="K196" s="183"/>
      <c r="U196" s="183"/>
      <c r="Z196" s="183"/>
      <c r="AE196" s="183"/>
    </row>
    <row r="197" spans="11:31" s="88" customFormat="1" ht="15.75">
      <c r="K197" s="183"/>
      <c r="U197" s="183"/>
      <c r="Z197" s="183"/>
      <c r="AE197" s="183"/>
    </row>
    <row r="198" spans="11:31" s="88" customFormat="1" ht="15.75">
      <c r="K198" s="183"/>
      <c r="U198" s="183"/>
      <c r="Z198" s="183"/>
      <c r="AE198" s="183"/>
    </row>
    <row r="199" spans="11:31" s="88" customFormat="1" ht="15.75">
      <c r="K199" s="183"/>
      <c r="U199" s="183"/>
      <c r="Z199" s="183"/>
      <c r="AE199" s="183"/>
    </row>
    <row r="200" spans="11:31" s="88" customFormat="1" ht="15.75">
      <c r="K200" s="183"/>
      <c r="U200" s="183"/>
      <c r="Z200" s="183"/>
      <c r="AE200" s="183"/>
    </row>
    <row r="201" spans="11:31" s="88" customFormat="1" ht="15.75">
      <c r="K201" s="183"/>
      <c r="U201" s="183"/>
      <c r="Z201" s="183"/>
      <c r="AE201" s="183"/>
    </row>
    <row r="202" spans="11:31" s="88" customFormat="1" ht="15.75">
      <c r="K202" s="183"/>
      <c r="U202" s="183"/>
      <c r="Z202" s="183"/>
      <c r="AE202" s="183"/>
    </row>
    <row r="203" spans="11:31" s="88" customFormat="1" ht="15.75">
      <c r="K203" s="183"/>
      <c r="U203" s="183"/>
      <c r="Z203" s="183"/>
      <c r="AE203" s="183"/>
    </row>
    <row r="204" spans="11:31" s="88" customFormat="1" ht="15.75">
      <c r="K204" s="183"/>
      <c r="U204" s="183"/>
      <c r="Z204" s="183"/>
      <c r="AE204" s="183"/>
    </row>
    <row r="205" spans="11:31" s="88" customFormat="1" ht="15.75">
      <c r="K205" s="183"/>
      <c r="U205" s="183"/>
      <c r="Z205" s="183"/>
      <c r="AE205" s="183"/>
    </row>
    <row r="206" spans="11:31" s="88" customFormat="1" ht="15.75">
      <c r="K206" s="183"/>
      <c r="U206" s="183"/>
      <c r="Z206" s="183"/>
      <c r="AE206" s="183"/>
    </row>
    <row r="207" spans="11:31" s="88" customFormat="1" ht="15.75">
      <c r="K207" s="183"/>
      <c r="U207" s="183"/>
      <c r="Z207" s="183"/>
      <c r="AE207" s="183"/>
    </row>
    <row r="208" spans="11:31" s="88" customFormat="1" ht="15.75">
      <c r="K208" s="183"/>
      <c r="U208" s="183"/>
      <c r="Z208" s="183"/>
      <c r="AE208" s="183"/>
    </row>
    <row r="209" spans="11:31" s="88" customFormat="1" ht="15.75">
      <c r="K209" s="183"/>
      <c r="U209" s="183"/>
      <c r="Z209" s="183"/>
      <c r="AE209" s="183"/>
    </row>
    <row r="210" spans="11:31" s="88" customFormat="1" ht="15.75">
      <c r="K210" s="183"/>
      <c r="U210" s="183"/>
      <c r="Z210" s="183"/>
      <c r="AE210" s="183"/>
    </row>
    <row r="211" spans="11:31" s="88" customFormat="1" ht="15.75">
      <c r="K211" s="183"/>
      <c r="U211" s="183"/>
      <c r="Z211" s="183"/>
      <c r="AE211" s="183"/>
    </row>
    <row r="212" spans="11:31" s="88" customFormat="1" ht="15.75">
      <c r="K212" s="183"/>
      <c r="U212" s="183"/>
      <c r="Z212" s="183"/>
      <c r="AE212" s="183"/>
    </row>
    <row r="213" spans="11:31" s="88" customFormat="1" ht="15.75">
      <c r="K213" s="183"/>
      <c r="U213" s="183"/>
      <c r="Z213" s="183"/>
      <c r="AE213" s="183"/>
    </row>
    <row r="214" spans="11:31" s="88" customFormat="1" ht="15.75">
      <c r="K214" s="183"/>
      <c r="U214" s="183"/>
      <c r="Z214" s="183"/>
      <c r="AE214" s="183"/>
    </row>
    <row r="215" spans="11:31" s="88" customFormat="1" ht="15.75">
      <c r="K215" s="183"/>
      <c r="U215" s="183"/>
      <c r="Z215" s="183"/>
      <c r="AE215" s="183"/>
    </row>
    <row r="216" spans="11:31" s="88" customFormat="1" ht="15.75">
      <c r="K216" s="183"/>
      <c r="U216" s="183"/>
      <c r="Z216" s="183"/>
      <c r="AE216" s="183"/>
    </row>
    <row r="217" spans="11:31" s="88" customFormat="1" ht="15.75">
      <c r="K217" s="183"/>
      <c r="U217" s="183"/>
      <c r="Z217" s="183"/>
      <c r="AE217" s="183"/>
    </row>
    <row r="218" spans="11:31" s="88" customFormat="1" ht="15.75">
      <c r="K218" s="183"/>
      <c r="U218" s="183"/>
      <c r="Z218" s="183"/>
      <c r="AE218" s="183"/>
    </row>
    <row r="219" spans="11:31" s="88" customFormat="1" ht="15.75">
      <c r="K219" s="183"/>
      <c r="U219" s="183"/>
      <c r="Z219" s="183"/>
      <c r="AE219" s="183"/>
    </row>
    <row r="220" spans="11:31" s="88" customFormat="1" ht="15.75">
      <c r="K220" s="183"/>
      <c r="U220" s="183"/>
      <c r="Z220" s="183"/>
      <c r="AE220" s="183"/>
    </row>
    <row r="221" spans="11:31" s="88" customFormat="1" ht="15.75">
      <c r="K221" s="183"/>
      <c r="U221" s="183"/>
      <c r="Z221" s="183"/>
      <c r="AE221" s="183"/>
    </row>
    <row r="222" spans="11:31" s="88" customFormat="1" ht="15.75">
      <c r="K222" s="183"/>
      <c r="U222" s="183"/>
      <c r="Z222" s="183"/>
      <c r="AE222" s="183"/>
    </row>
    <row r="223" spans="11:31" s="88" customFormat="1" ht="15.75">
      <c r="K223" s="183"/>
      <c r="U223" s="183"/>
      <c r="Z223" s="183"/>
      <c r="AE223" s="183"/>
    </row>
    <row r="224" spans="11:31" s="88" customFormat="1" ht="15.75">
      <c r="K224" s="183"/>
      <c r="U224" s="183"/>
      <c r="Z224" s="183"/>
      <c r="AE224" s="183"/>
    </row>
    <row r="225" spans="11:31" s="88" customFormat="1" ht="15.75">
      <c r="K225" s="183"/>
      <c r="U225" s="183"/>
      <c r="Z225" s="183"/>
      <c r="AE225" s="183"/>
    </row>
    <row r="226" spans="11:31" s="88" customFormat="1" ht="15.75">
      <c r="K226" s="183"/>
      <c r="U226" s="183"/>
      <c r="Z226" s="183"/>
      <c r="AE226" s="183"/>
    </row>
    <row r="227" spans="11:31" s="88" customFormat="1" ht="15.75">
      <c r="K227" s="183"/>
      <c r="U227" s="183"/>
      <c r="Z227" s="183"/>
      <c r="AE227" s="183"/>
    </row>
    <row r="228" spans="11:31" s="88" customFormat="1" ht="15.75">
      <c r="K228" s="183"/>
      <c r="U228" s="183"/>
      <c r="Z228" s="183"/>
      <c r="AE228" s="183"/>
    </row>
    <row r="229" spans="11:31" s="88" customFormat="1" ht="15.75">
      <c r="K229" s="183"/>
      <c r="U229" s="183"/>
      <c r="Z229" s="183"/>
      <c r="AE229" s="183"/>
    </row>
    <row r="230" spans="11:31" s="88" customFormat="1" ht="15.75">
      <c r="K230" s="183"/>
      <c r="U230" s="183"/>
      <c r="Z230" s="183"/>
      <c r="AE230" s="183"/>
    </row>
    <row r="231" spans="11:31" s="88" customFormat="1" ht="15.75">
      <c r="K231" s="183"/>
      <c r="U231" s="183"/>
      <c r="Z231" s="183"/>
      <c r="AE231" s="183"/>
    </row>
    <row r="232" spans="11:31" s="88" customFormat="1" ht="15.75">
      <c r="K232" s="183"/>
      <c r="U232" s="183"/>
      <c r="Z232" s="183"/>
      <c r="AE232" s="183"/>
    </row>
    <row r="233" spans="11:31" s="88" customFormat="1" ht="15.75">
      <c r="K233" s="183"/>
      <c r="U233" s="183"/>
      <c r="Z233" s="183"/>
      <c r="AE233" s="183"/>
    </row>
    <row r="234" spans="11:31" s="88" customFormat="1" ht="15.75">
      <c r="K234" s="183"/>
      <c r="U234" s="183"/>
      <c r="Z234" s="183"/>
      <c r="AE234" s="183"/>
    </row>
    <row r="235" spans="11:31" s="88" customFormat="1" ht="15.75">
      <c r="K235" s="183"/>
      <c r="U235" s="183"/>
      <c r="Z235" s="183"/>
      <c r="AE235" s="183"/>
    </row>
    <row r="236" spans="11:31" s="88" customFormat="1" ht="15.75">
      <c r="K236" s="183"/>
      <c r="U236" s="183"/>
      <c r="Z236" s="183"/>
      <c r="AE236" s="183"/>
    </row>
    <row r="237" spans="11:31" s="88" customFormat="1" ht="15.75">
      <c r="K237" s="183"/>
      <c r="U237" s="183"/>
      <c r="Z237" s="183"/>
      <c r="AE237" s="183"/>
    </row>
    <row r="238" spans="11:31" s="88" customFormat="1" ht="15.75">
      <c r="K238" s="183"/>
      <c r="U238" s="183"/>
      <c r="Z238" s="183"/>
      <c r="AE238" s="183"/>
    </row>
    <row r="239" spans="11:31" s="88" customFormat="1" ht="15.75">
      <c r="K239" s="183"/>
      <c r="U239" s="183"/>
      <c r="Z239" s="183"/>
      <c r="AE239" s="183"/>
    </row>
    <row r="240" spans="11:31" s="88" customFormat="1" ht="15.75">
      <c r="K240" s="183"/>
      <c r="U240" s="183"/>
      <c r="Z240" s="183"/>
      <c r="AE240" s="183"/>
    </row>
    <row r="241" spans="11:31" s="88" customFormat="1" ht="15.75">
      <c r="K241" s="183"/>
      <c r="U241" s="183"/>
      <c r="Z241" s="183"/>
      <c r="AE241" s="183"/>
    </row>
    <row r="242" spans="11:31" s="88" customFormat="1" ht="15.75">
      <c r="K242" s="183"/>
      <c r="U242" s="183"/>
      <c r="Z242" s="183"/>
      <c r="AE242" s="183"/>
    </row>
    <row r="243" spans="11:31" s="88" customFormat="1" ht="15.75">
      <c r="K243" s="183"/>
      <c r="U243" s="183"/>
      <c r="Z243" s="183"/>
      <c r="AE243" s="183"/>
    </row>
    <row r="244" spans="11:31" s="88" customFormat="1" ht="15.75">
      <c r="K244" s="183"/>
      <c r="U244" s="183"/>
      <c r="Z244" s="183"/>
      <c r="AE244" s="183"/>
    </row>
    <row r="245" spans="11:31" s="88" customFormat="1" ht="15.75">
      <c r="K245" s="183"/>
      <c r="U245" s="183"/>
      <c r="Z245" s="183"/>
      <c r="AE245" s="183"/>
    </row>
    <row r="246" spans="11:31" s="88" customFormat="1" ht="15.75">
      <c r="K246" s="183"/>
      <c r="U246" s="183"/>
      <c r="Z246" s="183"/>
      <c r="AE246" s="183"/>
    </row>
    <row r="247" spans="11:31" s="88" customFormat="1" ht="15.75">
      <c r="K247" s="183"/>
      <c r="U247" s="183"/>
      <c r="Z247" s="183"/>
      <c r="AE247" s="183"/>
    </row>
    <row r="248" spans="11:31" s="88" customFormat="1" ht="15.75">
      <c r="K248" s="183"/>
      <c r="U248" s="183"/>
      <c r="Z248" s="183"/>
      <c r="AE248" s="183"/>
    </row>
    <row r="249" spans="11:31" s="88" customFormat="1" ht="15.75">
      <c r="K249" s="183"/>
      <c r="U249" s="183"/>
      <c r="Z249" s="183"/>
      <c r="AE249" s="183"/>
    </row>
    <row r="250" spans="11:31" s="88" customFormat="1" ht="15.75">
      <c r="K250" s="183"/>
      <c r="U250" s="183"/>
      <c r="Z250" s="183"/>
      <c r="AE250" s="183"/>
    </row>
    <row r="251" spans="11:31" s="88" customFormat="1" ht="15.75">
      <c r="K251" s="183"/>
      <c r="U251" s="183"/>
      <c r="Z251" s="183"/>
      <c r="AE251" s="183"/>
    </row>
    <row r="252" spans="11:31" s="88" customFormat="1" ht="15.75">
      <c r="K252" s="183"/>
      <c r="U252" s="183"/>
      <c r="Z252" s="183"/>
      <c r="AE252" s="183"/>
    </row>
    <row r="253" spans="11:31" s="88" customFormat="1" ht="15.75">
      <c r="K253" s="183"/>
      <c r="U253" s="183"/>
      <c r="Z253" s="183"/>
      <c r="AE253" s="183"/>
    </row>
    <row r="254" spans="11:31" s="88" customFormat="1" ht="15.75">
      <c r="K254" s="183"/>
      <c r="U254" s="183"/>
      <c r="Z254" s="183"/>
      <c r="AE254" s="183"/>
    </row>
    <row r="255" spans="11:31" s="88" customFormat="1" ht="15.75">
      <c r="K255" s="183"/>
      <c r="U255" s="183"/>
      <c r="Z255" s="183"/>
      <c r="AE255" s="183"/>
    </row>
    <row r="256" spans="11:31" s="88" customFormat="1" ht="15.75">
      <c r="K256" s="183"/>
      <c r="U256" s="183"/>
      <c r="Z256" s="183"/>
      <c r="AE256" s="183"/>
    </row>
    <row r="257" spans="11:31" s="88" customFormat="1" ht="15.75">
      <c r="K257" s="183"/>
      <c r="U257" s="183"/>
      <c r="Z257" s="183"/>
      <c r="AE257" s="183"/>
    </row>
    <row r="258" spans="11:31" s="88" customFormat="1" ht="15.75">
      <c r="K258" s="183"/>
      <c r="U258" s="183"/>
      <c r="Z258" s="183"/>
      <c r="AE258" s="183"/>
    </row>
    <row r="259" spans="11:31" s="88" customFormat="1" ht="15.75">
      <c r="K259" s="183"/>
      <c r="U259" s="183"/>
      <c r="Z259" s="183"/>
      <c r="AE259" s="183"/>
    </row>
    <row r="260" spans="11:31" s="88" customFormat="1" ht="15.75">
      <c r="K260" s="183"/>
      <c r="U260" s="183"/>
      <c r="Z260" s="183"/>
      <c r="AE260" s="183"/>
    </row>
    <row r="261" spans="11:31" s="88" customFormat="1" ht="15.75">
      <c r="K261" s="183"/>
      <c r="U261" s="183"/>
      <c r="Z261" s="183"/>
      <c r="AE261" s="183"/>
    </row>
    <row r="262" spans="11:31" s="88" customFormat="1" ht="15.75">
      <c r="K262" s="183"/>
      <c r="U262" s="183"/>
      <c r="Z262" s="183"/>
      <c r="AE262" s="183"/>
    </row>
    <row r="263" spans="11:31" s="88" customFormat="1" ht="15.75">
      <c r="K263" s="183"/>
      <c r="U263" s="183"/>
      <c r="Z263" s="183"/>
      <c r="AE263" s="183"/>
    </row>
    <row r="264" spans="11:31" s="88" customFormat="1" ht="15.75">
      <c r="K264" s="183"/>
      <c r="U264" s="183"/>
      <c r="Z264" s="183"/>
      <c r="AE264" s="183"/>
    </row>
    <row r="265" spans="11:31" s="88" customFormat="1" ht="15.75">
      <c r="K265" s="183"/>
      <c r="U265" s="183"/>
      <c r="Z265" s="183"/>
      <c r="AE265" s="183"/>
    </row>
    <row r="266" spans="11:31" s="88" customFormat="1" ht="15.75">
      <c r="K266" s="183"/>
      <c r="U266" s="183"/>
      <c r="Z266" s="183"/>
      <c r="AE266" s="183"/>
    </row>
    <row r="267" spans="11:31" s="88" customFormat="1" ht="15.75">
      <c r="K267" s="183"/>
      <c r="U267" s="183"/>
      <c r="Z267" s="183"/>
      <c r="AE267" s="183"/>
    </row>
    <row r="268" spans="11:31" s="88" customFormat="1" ht="15.75">
      <c r="K268" s="183"/>
      <c r="U268" s="183"/>
      <c r="Z268" s="183"/>
      <c r="AE268" s="183"/>
    </row>
    <row r="269" spans="11:31" s="88" customFormat="1" ht="15.75">
      <c r="K269" s="183"/>
      <c r="U269" s="183"/>
      <c r="Z269" s="183"/>
      <c r="AE269" s="183"/>
    </row>
    <row r="270" spans="11:31" s="88" customFormat="1" ht="15.75">
      <c r="K270" s="183"/>
      <c r="U270" s="183"/>
      <c r="Z270" s="183"/>
      <c r="AE270" s="183"/>
    </row>
    <row r="271" spans="11:31" s="88" customFormat="1" ht="15.75">
      <c r="K271" s="183"/>
      <c r="U271" s="183"/>
      <c r="Z271" s="183"/>
      <c r="AE271" s="183"/>
    </row>
    <row r="272" spans="11:31" s="88" customFormat="1" ht="15.75">
      <c r="K272" s="183"/>
      <c r="U272" s="183"/>
      <c r="Z272" s="183"/>
      <c r="AE272" s="183"/>
    </row>
    <row r="273" spans="11:31" s="88" customFormat="1" ht="15.75">
      <c r="K273" s="183"/>
      <c r="U273" s="183"/>
      <c r="Z273" s="183"/>
      <c r="AE273" s="183"/>
    </row>
    <row r="274" spans="11:31" s="88" customFormat="1" ht="15.75">
      <c r="K274" s="183"/>
      <c r="U274" s="183"/>
      <c r="Z274" s="183"/>
      <c r="AE274" s="183"/>
    </row>
    <row r="275" spans="11:31" s="88" customFormat="1" ht="15.75">
      <c r="K275" s="183"/>
      <c r="U275" s="183"/>
      <c r="Z275" s="183"/>
      <c r="AE275" s="183"/>
    </row>
    <row r="276" spans="11:31" s="88" customFormat="1" ht="15.75">
      <c r="K276" s="183"/>
      <c r="U276" s="183"/>
      <c r="Z276" s="183"/>
      <c r="AE276" s="183"/>
    </row>
    <row r="277" spans="11:31" s="88" customFormat="1" ht="15.75">
      <c r="K277" s="183"/>
      <c r="U277" s="183"/>
      <c r="Z277" s="183"/>
      <c r="AE277" s="183"/>
    </row>
    <row r="278" spans="11:31" s="88" customFormat="1" ht="15.75">
      <c r="K278" s="183"/>
      <c r="U278" s="183"/>
      <c r="Z278" s="183"/>
      <c r="AE278" s="183"/>
    </row>
    <row r="279" spans="11:31" s="88" customFormat="1" ht="15.75">
      <c r="K279" s="183"/>
      <c r="U279" s="183"/>
      <c r="Z279" s="183"/>
      <c r="AE279" s="183"/>
    </row>
    <row r="280" spans="11:31" s="88" customFormat="1" ht="15.75">
      <c r="K280" s="183"/>
      <c r="U280" s="183"/>
      <c r="Z280" s="183"/>
      <c r="AE280" s="183"/>
    </row>
    <row r="281" spans="11:31" s="88" customFormat="1" ht="15.75">
      <c r="K281" s="183"/>
      <c r="U281" s="183"/>
      <c r="Z281" s="183"/>
      <c r="AE281" s="183"/>
    </row>
    <row r="282" spans="11:31" s="88" customFormat="1" ht="15.75">
      <c r="K282" s="183"/>
      <c r="U282" s="183"/>
      <c r="Z282" s="183"/>
      <c r="AE282" s="183"/>
    </row>
    <row r="283" spans="11:31" s="88" customFormat="1" ht="15.75">
      <c r="K283" s="183"/>
      <c r="U283" s="183"/>
      <c r="Z283" s="183"/>
      <c r="AE283" s="183"/>
    </row>
    <row r="284" spans="11:31" s="88" customFormat="1" ht="15.75">
      <c r="K284" s="183"/>
      <c r="U284" s="183"/>
      <c r="Z284" s="183"/>
      <c r="AE284" s="183"/>
    </row>
    <row r="285" spans="11:31" s="88" customFormat="1" ht="15.75">
      <c r="K285" s="183"/>
      <c r="U285" s="183"/>
      <c r="Z285" s="183"/>
      <c r="AE285" s="183"/>
    </row>
    <row r="286" spans="11:31" s="88" customFormat="1" ht="15.75">
      <c r="K286" s="183"/>
      <c r="U286" s="183"/>
      <c r="Z286" s="183"/>
      <c r="AE286" s="183"/>
    </row>
    <row r="287" spans="11:31" s="88" customFormat="1" ht="15.75">
      <c r="K287" s="183"/>
      <c r="U287" s="183"/>
      <c r="Z287" s="183"/>
      <c r="AE287" s="183"/>
    </row>
    <row r="288" spans="11:31" s="88" customFormat="1" ht="15.75">
      <c r="K288" s="183"/>
      <c r="U288" s="183"/>
      <c r="Z288" s="183"/>
      <c r="AE288" s="183"/>
    </row>
    <row r="289" spans="11:31" s="88" customFormat="1" ht="15.75">
      <c r="K289" s="183"/>
      <c r="U289" s="183"/>
      <c r="Z289" s="183"/>
      <c r="AE289" s="183"/>
    </row>
    <row r="290" spans="11:31" s="88" customFormat="1" ht="15.75">
      <c r="K290" s="183"/>
      <c r="U290" s="183"/>
      <c r="Z290" s="183"/>
      <c r="AE290" s="183"/>
    </row>
    <row r="291" spans="11:31" s="88" customFormat="1" ht="15.75">
      <c r="K291" s="183"/>
      <c r="U291" s="183"/>
      <c r="Z291" s="183"/>
      <c r="AE291" s="183"/>
    </row>
    <row r="292" spans="11:31" s="88" customFormat="1" ht="15.75">
      <c r="K292" s="183"/>
      <c r="U292" s="183"/>
      <c r="Z292" s="183"/>
      <c r="AE292" s="183"/>
    </row>
    <row r="293" spans="11:31" s="88" customFormat="1" ht="15.75">
      <c r="K293" s="183"/>
      <c r="U293" s="183"/>
      <c r="Z293" s="183"/>
      <c r="AE293" s="183"/>
    </row>
    <row r="294" spans="11:31" s="88" customFormat="1" ht="15.75">
      <c r="K294" s="183"/>
      <c r="U294" s="183"/>
      <c r="Z294" s="183"/>
      <c r="AE294" s="183"/>
    </row>
    <row r="295" spans="11:31" s="88" customFormat="1" ht="15.75">
      <c r="K295" s="183"/>
      <c r="U295" s="183"/>
      <c r="Z295" s="183"/>
      <c r="AE295" s="183"/>
    </row>
    <row r="296" spans="11:31" s="88" customFormat="1" ht="15.75">
      <c r="K296" s="183"/>
      <c r="U296" s="183"/>
      <c r="Z296" s="183"/>
      <c r="AE296" s="183"/>
    </row>
    <row r="297" spans="11:31" s="88" customFormat="1" ht="15.75">
      <c r="K297" s="183"/>
      <c r="U297" s="183"/>
      <c r="Z297" s="183"/>
      <c r="AE297" s="183"/>
    </row>
    <row r="298" spans="11:31" s="88" customFormat="1" ht="15.75">
      <c r="K298" s="183"/>
      <c r="U298" s="183"/>
      <c r="Z298" s="183"/>
      <c r="AE298" s="183"/>
    </row>
    <row r="299" spans="11:31" s="88" customFormat="1" ht="15.75">
      <c r="K299" s="183"/>
      <c r="U299" s="183"/>
      <c r="Z299" s="183"/>
      <c r="AE299" s="183"/>
    </row>
    <row r="300" spans="11:31" s="88" customFormat="1" ht="15.75">
      <c r="K300" s="183"/>
      <c r="U300" s="183"/>
      <c r="Z300" s="183"/>
      <c r="AE300" s="183"/>
    </row>
    <row r="301" spans="11:31" s="88" customFormat="1" ht="15.75">
      <c r="K301" s="183"/>
      <c r="U301" s="183"/>
      <c r="Z301" s="183"/>
      <c r="AE301" s="183"/>
    </row>
    <row r="302" spans="11:31" s="88" customFormat="1" ht="15.75">
      <c r="K302" s="183"/>
      <c r="U302" s="183"/>
      <c r="Z302" s="183"/>
      <c r="AE302" s="183"/>
    </row>
    <row r="303" spans="11:31" s="88" customFormat="1" ht="15.75">
      <c r="K303" s="183"/>
      <c r="U303" s="183"/>
      <c r="Z303" s="183"/>
      <c r="AE303" s="183"/>
    </row>
    <row r="304" spans="11:31" s="88" customFormat="1" ht="15.75">
      <c r="K304" s="183"/>
      <c r="U304" s="183"/>
      <c r="Z304" s="183"/>
      <c r="AE304" s="183"/>
    </row>
    <row r="305" spans="11:31" s="88" customFormat="1" ht="15.75">
      <c r="K305" s="183"/>
      <c r="U305" s="183"/>
      <c r="Z305" s="183"/>
      <c r="AE305" s="183"/>
    </row>
    <row r="306" spans="11:31" s="88" customFormat="1" ht="15.75">
      <c r="K306" s="183"/>
      <c r="U306" s="183"/>
      <c r="Z306" s="183"/>
      <c r="AE306" s="183"/>
    </row>
    <row r="307" spans="11:31" s="88" customFormat="1" ht="15.75">
      <c r="K307" s="183"/>
      <c r="U307" s="183"/>
      <c r="Z307" s="183"/>
      <c r="AE307" s="183"/>
    </row>
    <row r="308" spans="11:31" s="88" customFormat="1" ht="15.75">
      <c r="K308" s="183"/>
      <c r="U308" s="183"/>
      <c r="Z308" s="183"/>
      <c r="AE308" s="183"/>
    </row>
    <row r="309" spans="11:31" s="88" customFormat="1" ht="15.75">
      <c r="K309" s="183"/>
      <c r="U309" s="183"/>
      <c r="Z309" s="183"/>
      <c r="AE309" s="183"/>
    </row>
    <row r="310" spans="11:31" s="88" customFormat="1" ht="15.75">
      <c r="K310" s="183"/>
      <c r="U310" s="183"/>
      <c r="Z310" s="183"/>
      <c r="AE310" s="183"/>
    </row>
    <row r="311" spans="11:31" s="88" customFormat="1" ht="15.75">
      <c r="K311" s="183"/>
      <c r="U311" s="183"/>
      <c r="Z311" s="183"/>
      <c r="AE311" s="183"/>
    </row>
    <row r="312" spans="11:31" s="88" customFormat="1" ht="15.75">
      <c r="K312" s="183"/>
      <c r="U312" s="183"/>
      <c r="Z312" s="183"/>
      <c r="AE312" s="183"/>
    </row>
    <row r="313" spans="11:31" s="88" customFormat="1" ht="15.75">
      <c r="K313" s="183"/>
      <c r="U313" s="183"/>
      <c r="Z313" s="183"/>
      <c r="AE313" s="183"/>
    </row>
    <row r="314" spans="11:31" s="88" customFormat="1" ht="15.75">
      <c r="K314" s="183"/>
      <c r="U314" s="183"/>
      <c r="Z314" s="183"/>
      <c r="AE314" s="183"/>
    </row>
    <row r="315" spans="11:31" s="88" customFormat="1" ht="15.75">
      <c r="K315" s="183"/>
      <c r="U315" s="183"/>
      <c r="Z315" s="183"/>
      <c r="AE315" s="183"/>
    </row>
    <row r="316" spans="11:31" s="88" customFormat="1" ht="15.75">
      <c r="K316" s="183"/>
      <c r="U316" s="183"/>
      <c r="Z316" s="183"/>
      <c r="AE316" s="183"/>
    </row>
    <row r="317" spans="11:31" s="88" customFormat="1" ht="15.75">
      <c r="K317" s="183"/>
      <c r="U317" s="183"/>
      <c r="Z317" s="183"/>
      <c r="AE317" s="183"/>
    </row>
    <row r="318" spans="11:31" s="88" customFormat="1" ht="15.75">
      <c r="K318" s="183"/>
      <c r="U318" s="183"/>
      <c r="Z318" s="183"/>
      <c r="AE318" s="183"/>
    </row>
    <row r="319" spans="11:31" s="88" customFormat="1" ht="15.75">
      <c r="K319" s="183"/>
      <c r="U319" s="183"/>
      <c r="Z319" s="183"/>
      <c r="AE319" s="183"/>
    </row>
    <row r="320" spans="11:31" s="88" customFormat="1" ht="15.75">
      <c r="K320" s="183"/>
      <c r="U320" s="183"/>
      <c r="Z320" s="183"/>
      <c r="AE320" s="183"/>
    </row>
    <row r="321" spans="11:31" s="88" customFormat="1" ht="15.75">
      <c r="K321" s="183"/>
      <c r="U321" s="183"/>
      <c r="Z321" s="183"/>
      <c r="AE321" s="183"/>
    </row>
    <row r="322" spans="11:31" s="88" customFormat="1" ht="15.75">
      <c r="K322" s="183"/>
      <c r="U322" s="183"/>
      <c r="Z322" s="183"/>
      <c r="AE322" s="183"/>
    </row>
    <row r="323" spans="11:31" s="88" customFormat="1" ht="15.75">
      <c r="K323" s="183"/>
      <c r="U323" s="183"/>
      <c r="Z323" s="183"/>
      <c r="AE323" s="183"/>
    </row>
    <row r="324" spans="11:31" s="88" customFormat="1" ht="15.75">
      <c r="K324" s="183"/>
      <c r="U324" s="183"/>
      <c r="Z324" s="183"/>
      <c r="AE324" s="183"/>
    </row>
    <row r="325" spans="11:31" s="88" customFormat="1" ht="15.75">
      <c r="K325" s="183"/>
      <c r="U325" s="183"/>
      <c r="Z325" s="183"/>
      <c r="AE325" s="183"/>
    </row>
    <row r="326" spans="11:31" s="88" customFormat="1" ht="15.75">
      <c r="K326" s="183"/>
      <c r="U326" s="183"/>
      <c r="Z326" s="183"/>
      <c r="AE326" s="183"/>
    </row>
    <row r="327" spans="11:31" s="88" customFormat="1" ht="15.75">
      <c r="K327" s="183"/>
      <c r="U327" s="183"/>
      <c r="Z327" s="183"/>
      <c r="AE327" s="183"/>
    </row>
    <row r="328" spans="11:31" s="88" customFormat="1" ht="15.75">
      <c r="K328" s="183"/>
      <c r="U328" s="183"/>
      <c r="Z328" s="183"/>
      <c r="AE328" s="183"/>
    </row>
    <row r="329" spans="11:31" s="88" customFormat="1" ht="15.75">
      <c r="K329" s="183"/>
      <c r="U329" s="183"/>
      <c r="Z329" s="183"/>
      <c r="AE329" s="183"/>
    </row>
    <row r="330" spans="11:31" s="88" customFormat="1" ht="15.75">
      <c r="K330" s="183"/>
      <c r="U330" s="183"/>
      <c r="Z330" s="183"/>
      <c r="AE330" s="183"/>
    </row>
    <row r="331" spans="11:31" s="88" customFormat="1" ht="15.75">
      <c r="K331" s="183"/>
      <c r="U331" s="183"/>
      <c r="Z331" s="183"/>
      <c r="AE331" s="183"/>
    </row>
    <row r="332" spans="11:31" s="88" customFormat="1" ht="15.75">
      <c r="K332" s="183"/>
      <c r="U332" s="183"/>
      <c r="Z332" s="183"/>
      <c r="AE332" s="183"/>
    </row>
    <row r="333" spans="11:31" s="88" customFormat="1" ht="15.75">
      <c r="K333" s="183"/>
      <c r="U333" s="183"/>
      <c r="Z333" s="183"/>
      <c r="AE333" s="183"/>
    </row>
    <row r="334" spans="11:31" s="88" customFormat="1" ht="15.75">
      <c r="K334" s="183"/>
      <c r="U334" s="183"/>
      <c r="Z334" s="183"/>
      <c r="AE334" s="183"/>
    </row>
    <row r="335" spans="11:31" s="88" customFormat="1" ht="15.75">
      <c r="K335" s="183"/>
      <c r="U335" s="183"/>
      <c r="Z335" s="183"/>
      <c r="AE335" s="183"/>
    </row>
    <row r="336" spans="11:31" s="88" customFormat="1" ht="15.75">
      <c r="K336" s="183"/>
      <c r="U336" s="183"/>
      <c r="Z336" s="183"/>
      <c r="AE336" s="183"/>
    </row>
    <row r="337" spans="11:31" s="88" customFormat="1" ht="15.75">
      <c r="K337" s="183"/>
      <c r="U337" s="183"/>
      <c r="Z337" s="183"/>
      <c r="AE337" s="183"/>
    </row>
    <row r="338" spans="11:31" s="88" customFormat="1" ht="15.75">
      <c r="K338" s="183"/>
      <c r="U338" s="183"/>
      <c r="Z338" s="183"/>
      <c r="AE338" s="183"/>
    </row>
    <row r="339" spans="11:31" s="88" customFormat="1" ht="15.75">
      <c r="K339" s="183"/>
      <c r="U339" s="183"/>
      <c r="Z339" s="183"/>
      <c r="AE339" s="183"/>
    </row>
    <row r="340" spans="11:31" s="88" customFormat="1" ht="15.75">
      <c r="K340" s="183"/>
      <c r="U340" s="183"/>
      <c r="Z340" s="183"/>
      <c r="AE340" s="183"/>
    </row>
    <row r="341" spans="11:31" s="88" customFormat="1" ht="15.75">
      <c r="K341" s="183"/>
      <c r="U341" s="183"/>
      <c r="Z341" s="183"/>
      <c r="AE341" s="183"/>
    </row>
    <row r="342" spans="11:31" s="88" customFormat="1" ht="15.75">
      <c r="K342" s="183"/>
      <c r="U342" s="183"/>
      <c r="Z342" s="183"/>
      <c r="AE342" s="183"/>
    </row>
    <row r="343" spans="11:31" s="88" customFormat="1" ht="15.75">
      <c r="K343" s="183"/>
      <c r="U343" s="183"/>
      <c r="Z343" s="183"/>
      <c r="AE343" s="183"/>
    </row>
    <row r="344" spans="11:31" s="88" customFormat="1" ht="15.75">
      <c r="K344" s="183"/>
      <c r="U344" s="183"/>
      <c r="Z344" s="183"/>
      <c r="AE344" s="183"/>
    </row>
    <row r="345" spans="11:31" s="88" customFormat="1" ht="15.75">
      <c r="K345" s="183"/>
      <c r="U345" s="183"/>
      <c r="Z345" s="183"/>
      <c r="AE345" s="183"/>
    </row>
    <row r="346" spans="11:31" s="88" customFormat="1" ht="15.75">
      <c r="K346" s="183"/>
      <c r="U346" s="183"/>
      <c r="Z346" s="183"/>
      <c r="AE346" s="183"/>
    </row>
    <row r="347" spans="11:31" s="88" customFormat="1" ht="15.75">
      <c r="K347" s="183"/>
      <c r="U347" s="183"/>
      <c r="Z347" s="183"/>
      <c r="AE347" s="183"/>
    </row>
    <row r="348" spans="11:31" s="88" customFormat="1" ht="15.75">
      <c r="K348" s="183"/>
      <c r="U348" s="183"/>
      <c r="Z348" s="183"/>
      <c r="AE348" s="183"/>
    </row>
    <row r="349" spans="11:31" s="88" customFormat="1" ht="15.75">
      <c r="K349" s="183"/>
      <c r="U349" s="183"/>
      <c r="Z349" s="183"/>
      <c r="AE349" s="183"/>
    </row>
    <row r="350" spans="11:31" s="88" customFormat="1" ht="15.75">
      <c r="K350" s="183"/>
      <c r="U350" s="183"/>
      <c r="Z350" s="183"/>
      <c r="AE350" s="183"/>
    </row>
    <row r="351" spans="11:31" s="88" customFormat="1" ht="15.75">
      <c r="K351" s="183"/>
      <c r="U351" s="183"/>
      <c r="Z351" s="183"/>
      <c r="AE351" s="183"/>
    </row>
    <row r="352" spans="11:31" s="88" customFormat="1" ht="15.75">
      <c r="K352" s="183"/>
      <c r="U352" s="183"/>
      <c r="Z352" s="183"/>
      <c r="AE352" s="183"/>
    </row>
    <row r="353" spans="11:31" s="88" customFormat="1" ht="15.75">
      <c r="K353" s="183"/>
      <c r="U353" s="183"/>
      <c r="Z353" s="183"/>
      <c r="AE353" s="183"/>
    </row>
    <row r="354" spans="11:31" s="88" customFormat="1" ht="15.75">
      <c r="K354" s="183"/>
      <c r="U354" s="183"/>
      <c r="Z354" s="183"/>
      <c r="AE354" s="183"/>
    </row>
    <row r="355" spans="11:31" s="88" customFormat="1" ht="15.75">
      <c r="K355" s="183"/>
      <c r="U355" s="183"/>
      <c r="Z355" s="183"/>
      <c r="AE355" s="183"/>
    </row>
    <row r="356" spans="11:31" s="88" customFormat="1" ht="15.75">
      <c r="K356" s="183"/>
      <c r="U356" s="183"/>
      <c r="Z356" s="183"/>
      <c r="AE356" s="183"/>
    </row>
    <row r="357" spans="11:31" s="88" customFormat="1" ht="15.75">
      <c r="K357" s="183"/>
      <c r="U357" s="183"/>
      <c r="Z357" s="183"/>
      <c r="AE357" s="183"/>
    </row>
    <row r="358" spans="11:31" s="88" customFormat="1" ht="15.75">
      <c r="K358" s="183"/>
      <c r="U358" s="183"/>
      <c r="Z358" s="183"/>
      <c r="AE358" s="183"/>
    </row>
    <row r="359" spans="11:31" s="88" customFormat="1" ht="15.75">
      <c r="K359" s="183"/>
      <c r="U359" s="183"/>
      <c r="Z359" s="183"/>
      <c r="AE359" s="183"/>
    </row>
    <row r="360" spans="11:31" s="88" customFormat="1" ht="15.75">
      <c r="K360" s="183"/>
      <c r="U360" s="183"/>
      <c r="Z360" s="183"/>
      <c r="AE360" s="183"/>
    </row>
  </sheetData>
  <mergeCells count="3">
    <mergeCell ref="AZ1:BE1"/>
    <mergeCell ref="BG1:BL1"/>
    <mergeCell ref="AL5:AP5"/>
  </mergeCells>
  <printOptions/>
  <pageMargins left="1" right="0.5" top="0.75" bottom="0.75" header="0.5" footer="0.5"/>
  <pageSetup fitToHeight="20" fitToWidth="2" orientation="portrait" r:id="rId1"/>
  <rowBreaks count="3" manualBreakCount="3">
    <brk id="44" min="51" max="56" man="1"/>
    <brk id="118" min="51" max="56" man="1"/>
    <brk id="158" min="51" max="56" man="1"/>
  </rowBreaks>
  <ignoredErrors>
    <ignoredError sqref="BA6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Computing &amp; Network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Kelli Cox</dc:creator>
  <cp:keywords/>
  <dc:description/>
  <cp:lastModifiedBy>Nancy J. Baker</cp:lastModifiedBy>
  <cp:lastPrinted>2010-06-10T15:23:23Z</cp:lastPrinted>
  <dcterms:created xsi:type="dcterms:W3CDTF">1998-10-16T20:24:37Z</dcterms:created>
  <dcterms:modified xsi:type="dcterms:W3CDTF">2010-06-10T15:26:34Z</dcterms:modified>
  <cp:category/>
  <cp:version/>
  <cp:contentType/>
  <cp:contentStatus/>
</cp:coreProperties>
</file>