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090" windowWidth="18300" windowHeight="6330" activeTab="0"/>
  </bookViews>
  <sheets>
    <sheet name="FY 2006" sheetId="1" r:id="rId1"/>
  </sheets>
  <definedNames>
    <definedName name="_xlnm.Print_Area" localSheetId="0">'FY 2006'!$A$1:$AQ$161</definedName>
    <definedName name="_xlnm.Print_Titles" localSheetId="0">'FY 2006'!$1:$6</definedName>
  </definedNames>
  <calcPr fullCalcOnLoad="1"/>
</workbook>
</file>

<file path=xl/sharedStrings.xml><?xml version="1.0" encoding="utf-8"?>
<sst xmlns="http://schemas.openxmlformats.org/spreadsheetml/2006/main" count="546" uniqueCount="192">
  <si>
    <t>KANSAS STATE UNIVERSITY STUDENT CREDIT HOURS</t>
  </si>
  <si>
    <t xml:space="preserve"> SPRING SUPPLEMENT*</t>
  </si>
  <si>
    <t>SUMMER</t>
  </si>
  <si>
    <t>SUMMER - SPRING SUPPLEMENT</t>
  </si>
  <si>
    <t>FALL</t>
  </si>
  <si>
    <t>SPRING</t>
  </si>
  <si>
    <t>SPRING - FALL SUPPLEMENT</t>
  </si>
  <si>
    <t>DEPARTMENT</t>
  </si>
  <si>
    <t>LD</t>
  </si>
  <si>
    <t>UD</t>
  </si>
  <si>
    <t>GR 1</t>
  </si>
  <si>
    <t>GR 2</t>
  </si>
  <si>
    <t>Total</t>
  </si>
  <si>
    <t>TOTAL</t>
  </si>
  <si>
    <t>COLLEGE</t>
  </si>
  <si>
    <t>COLLEGE OF AGRICULTURE</t>
  </si>
  <si>
    <t>Agriculture</t>
  </si>
  <si>
    <t xml:space="preserve">   Ag. Economics</t>
  </si>
  <si>
    <t>Architecture &amp; Design</t>
  </si>
  <si>
    <t xml:space="preserve">   Agronomy</t>
  </si>
  <si>
    <t>Arts &amp; Sciences</t>
  </si>
  <si>
    <t xml:space="preserve">   Animal Science</t>
  </si>
  <si>
    <t>Business</t>
  </si>
  <si>
    <t xml:space="preserve">   Communications</t>
  </si>
  <si>
    <t>Education</t>
  </si>
  <si>
    <t xml:space="preserve">   Entomology</t>
  </si>
  <si>
    <t>Engineering</t>
  </si>
  <si>
    <t xml:space="preserve">   Parks &amp; Recreation</t>
  </si>
  <si>
    <t>Human Ecology</t>
  </si>
  <si>
    <t xml:space="preserve">   General Agriculture</t>
  </si>
  <si>
    <t>Veterinary Medicine</t>
  </si>
  <si>
    <t xml:space="preserve">   Horticulture</t>
  </si>
  <si>
    <t xml:space="preserve">   Grain Science</t>
  </si>
  <si>
    <t>Main Campus/Vet Med  Total</t>
  </si>
  <si>
    <t xml:space="preserve">   Plant Pathology</t>
  </si>
  <si>
    <t xml:space="preserve">     Total</t>
  </si>
  <si>
    <t>College of Technology</t>
  </si>
  <si>
    <t>COLLEGE OF ARCHITECTURE</t>
  </si>
  <si>
    <t>OVERALL TOTAL</t>
  </si>
  <si>
    <t xml:space="preserve">   Environmental Design</t>
  </si>
  <si>
    <t xml:space="preserve">   Architecture</t>
  </si>
  <si>
    <t xml:space="preserve">   Interior Architecture</t>
  </si>
  <si>
    <t xml:space="preserve">   Regional &amp; Community</t>
  </si>
  <si>
    <t xml:space="preserve">   Landscape Architecture</t>
  </si>
  <si>
    <t>COLLEGE OF ARTS &amp; SCIENCES</t>
  </si>
  <si>
    <t xml:space="preserve">   Dean A &amp; S</t>
  </si>
  <si>
    <t xml:space="preserve">   Aero Space Studies</t>
  </si>
  <si>
    <t xml:space="preserve">   Mens Athletics</t>
  </si>
  <si>
    <t xml:space="preserve">   Womens Athletics</t>
  </si>
  <si>
    <t xml:space="preserve">   Art</t>
  </si>
  <si>
    <t xml:space="preserve">   Biochemistry</t>
  </si>
  <si>
    <t xml:space="preserve">   Biology</t>
  </si>
  <si>
    <t xml:space="preserve">   Chemistry</t>
  </si>
  <si>
    <t xml:space="preserve">   Economics</t>
  </si>
  <si>
    <t xml:space="preserve">   English</t>
  </si>
  <si>
    <t xml:space="preserve">   Geology</t>
  </si>
  <si>
    <t xml:space="preserve">   Geography</t>
  </si>
  <si>
    <t xml:space="preserve">   History</t>
  </si>
  <si>
    <t xml:space="preserve">   Mathematics</t>
  </si>
  <si>
    <t xml:space="preserve">   Military Science</t>
  </si>
  <si>
    <t xml:space="preserve">   Modern Language</t>
  </si>
  <si>
    <t xml:space="preserve">   Music</t>
  </si>
  <si>
    <t xml:space="preserve">   Philosophy</t>
  </si>
  <si>
    <t xml:space="preserve">   Kinesiology</t>
  </si>
  <si>
    <t xml:space="preserve">   P.E. Dance</t>
  </si>
  <si>
    <t xml:space="preserve">   Leisure Studies</t>
  </si>
  <si>
    <t xml:space="preserve">   Physics</t>
  </si>
  <si>
    <t xml:space="preserve">   Political Science</t>
  </si>
  <si>
    <t xml:space="preserve">   Psychology</t>
  </si>
  <si>
    <t xml:space="preserve">   Sociology</t>
  </si>
  <si>
    <t xml:space="preserve">   Anthropology</t>
  </si>
  <si>
    <t xml:space="preserve">   Social Work</t>
  </si>
  <si>
    <t xml:space="preserve">   Speech</t>
  </si>
  <si>
    <t xml:space="preserve">   Linguistics</t>
  </si>
  <si>
    <t xml:space="preserve">   Speech Path &amp; Audio</t>
  </si>
  <si>
    <t xml:space="preserve">   Theater </t>
  </si>
  <si>
    <t xml:space="preserve">   Statistics</t>
  </si>
  <si>
    <t xml:space="preserve">   Computer Science</t>
  </si>
  <si>
    <t xml:space="preserve">   Mass Communication</t>
  </si>
  <si>
    <t xml:space="preserve">   Radio &amp; Television</t>
  </si>
  <si>
    <t>COLLEGE OF BUSINESS</t>
  </si>
  <si>
    <t xml:space="preserve">   General Business</t>
  </si>
  <si>
    <t xml:space="preserve">   Accounting</t>
  </si>
  <si>
    <t xml:space="preserve">   Finance</t>
  </si>
  <si>
    <t xml:space="preserve">   Management</t>
  </si>
  <si>
    <t xml:space="preserve">   Marketing</t>
  </si>
  <si>
    <t>COLLEGE OF EDUCATION</t>
  </si>
  <si>
    <t xml:space="preserve">   General Education</t>
  </si>
  <si>
    <t xml:space="preserve">   Ed. Administration</t>
  </si>
  <si>
    <t xml:space="preserve">   Counselor &amp; Psych. Ed.</t>
  </si>
  <si>
    <t xml:space="preserve">   Special Education</t>
  </si>
  <si>
    <t xml:space="preserve">   Adult &amp; Continuing</t>
  </si>
  <si>
    <t xml:space="preserve">   Curric., Instr., &amp; Pol</t>
  </si>
  <si>
    <t xml:space="preserve">   Elementary Education</t>
  </si>
  <si>
    <t xml:space="preserve">   Secondary Education</t>
  </si>
  <si>
    <t xml:space="preserve">   Ed. Tech. &amp; Computer</t>
  </si>
  <si>
    <t xml:space="preserve">     Total </t>
  </si>
  <si>
    <t>COLLEGE OF ENGINEERING</t>
  </si>
  <si>
    <t xml:space="preserve">   General Engineering</t>
  </si>
  <si>
    <t xml:space="preserve">   Ag. Engineering</t>
  </si>
  <si>
    <t xml:space="preserve">   Ag. Mechanization</t>
  </si>
  <si>
    <t xml:space="preserve">   Arch. Engineering</t>
  </si>
  <si>
    <t xml:space="preserve">   Construction Science</t>
  </si>
  <si>
    <t xml:space="preserve">   Chemical Engineering</t>
  </si>
  <si>
    <t xml:space="preserve">   Civil Engineering</t>
  </si>
  <si>
    <t xml:space="preserve">   Electrical Engineering</t>
  </si>
  <si>
    <t xml:space="preserve">   Engineering Tech</t>
  </si>
  <si>
    <t xml:space="preserve">   Industrial Engineering</t>
  </si>
  <si>
    <t xml:space="preserve">   Mechanical Engineering</t>
  </si>
  <si>
    <t xml:space="preserve">   Nuclear Engineering</t>
  </si>
  <si>
    <t>COLLEGE OF HUMAN ECOLOGY</t>
  </si>
  <si>
    <t xml:space="preserve">   Honors H.E.</t>
  </si>
  <si>
    <t xml:space="preserve">   CTID</t>
  </si>
  <si>
    <t xml:space="preserve">   Interior Design</t>
  </si>
  <si>
    <t xml:space="preserve">   Family Studies &amp; Human Srv</t>
  </si>
  <si>
    <t xml:space="preserve">   Family &amp; Child Devel.</t>
  </si>
  <si>
    <t xml:space="preserve">   Foods &amp; Nutrition</t>
  </si>
  <si>
    <t xml:space="preserve">   General Home Economics</t>
  </si>
  <si>
    <t xml:space="preserve">   Hotel &amp; Restaurant Mgmt</t>
  </si>
  <si>
    <t xml:space="preserve">   Diet./Rest./Inst.</t>
  </si>
  <si>
    <t>COLLEGE OF VETERINARY MEDICINE</t>
  </si>
  <si>
    <t xml:space="preserve">   Dean's Office</t>
  </si>
  <si>
    <t xml:space="preserve">   Laboratory Medicine</t>
  </si>
  <si>
    <t xml:space="preserve">   Diag Med &amp; Pathobiology</t>
  </si>
  <si>
    <t xml:space="preserve">   Pathology</t>
  </si>
  <si>
    <t xml:space="preserve">   Anatomy &amp; Physiology</t>
  </si>
  <si>
    <t xml:space="preserve">   Clinical Sciences</t>
  </si>
  <si>
    <t xml:space="preserve">   Vet. Diagnosis</t>
  </si>
  <si>
    <t>TOTAL MAIN CAMPUS</t>
  </si>
  <si>
    <t>MAIN CAMPUS/VET MED TOTAL</t>
  </si>
  <si>
    <t xml:space="preserve">   Aviation Technology</t>
  </si>
  <si>
    <t xml:space="preserve">   Aviation Maintenance</t>
  </si>
  <si>
    <t xml:space="preserve">   Aviation Maint Revue</t>
  </si>
  <si>
    <t xml:space="preserve">   Prof Pilot Training</t>
  </si>
  <si>
    <t xml:space="preserve">   Business</t>
  </si>
  <si>
    <t xml:space="preserve">   College of Technology</t>
  </si>
  <si>
    <t xml:space="preserve">   Chem Engineering Tech</t>
  </si>
  <si>
    <t xml:space="preserve">   Industrial Engineering Tech</t>
  </si>
  <si>
    <t xml:space="preserve">   Art/Humanities</t>
  </si>
  <si>
    <t xml:space="preserve">   Journalism</t>
  </si>
  <si>
    <t xml:space="preserve">   Dean of Education</t>
  </si>
  <si>
    <t xml:space="preserve">   Civil Engineering Tech</t>
  </si>
  <si>
    <t xml:space="preserve">   Computer Engineering Tech</t>
  </si>
  <si>
    <t xml:space="preserve">   Computer Information Syst</t>
  </si>
  <si>
    <t xml:space="preserve">   Computer Programming</t>
  </si>
  <si>
    <t xml:space="preserve">   Computer Systems Analysis</t>
  </si>
  <si>
    <t xml:space="preserve">   Electronic Engineering Tech</t>
  </si>
  <si>
    <t xml:space="preserve">   Environmental Engg Tech</t>
  </si>
  <si>
    <t xml:space="preserve">   Environmental Engineering Tech</t>
  </si>
  <si>
    <t xml:space="preserve">   Mechanical Engineering Tech</t>
  </si>
  <si>
    <t xml:space="preserve">   Technology</t>
  </si>
  <si>
    <t xml:space="preserve">   Aeronautics</t>
  </si>
  <si>
    <t xml:space="preserve">   Arts, Business, Science</t>
  </si>
  <si>
    <t xml:space="preserve">   Geo Information Systems</t>
  </si>
  <si>
    <t>*Report #11 Spring Report</t>
  </si>
  <si>
    <t>FALL SUPPLEMENT</t>
  </si>
  <si>
    <t xml:space="preserve">      Total</t>
  </si>
  <si>
    <t>COLLEGE OF TECHNOLOGY &amp; AVIATION</t>
  </si>
  <si>
    <t xml:space="preserve">   Apparel &amp; Textiles</t>
  </si>
  <si>
    <t xml:space="preserve">   Human Nutrition</t>
  </si>
  <si>
    <t xml:space="preserve">   Dance</t>
  </si>
  <si>
    <t xml:space="preserve">   Dean - Education</t>
  </si>
  <si>
    <t xml:space="preserve">   General Human Ecology</t>
  </si>
  <si>
    <t xml:space="preserve">   Horticulture, Forestry &amp; Recreation</t>
  </si>
  <si>
    <t xml:space="preserve">   Spanish</t>
  </si>
  <si>
    <t xml:space="preserve">   Computer Science Tech (Programming)</t>
  </si>
  <si>
    <t xml:space="preserve">   Dean of Education (Counseling Ed Psych)</t>
  </si>
  <si>
    <t xml:space="preserve">   Electrical/Computer Engineering Tech</t>
  </si>
  <si>
    <t xml:space="preserve">   Aerospace Studies</t>
  </si>
  <si>
    <t xml:space="preserve">   Business, Finance, Management, Marketing</t>
  </si>
  <si>
    <t>*Military science (Aerospace Science) ommitted</t>
  </si>
  <si>
    <t>Biochemistry</t>
  </si>
  <si>
    <t xml:space="preserve">   Speech, Dance</t>
  </si>
  <si>
    <t xml:space="preserve">   Interior Architecture and Product Design</t>
  </si>
  <si>
    <t xml:space="preserve">   General Engineering*</t>
  </si>
  <si>
    <t xml:space="preserve">   Arch. Engineering*</t>
  </si>
  <si>
    <t>FISCAL YEAR 2006</t>
  </si>
  <si>
    <t>FY 2006</t>
  </si>
  <si>
    <t>FY 2006 - FALL &amp; SPRING ONLY</t>
  </si>
  <si>
    <t xml:space="preserve">   Family Studies &amp; Human Services</t>
  </si>
  <si>
    <t>Report 12 of summer SCH report</t>
  </si>
  <si>
    <t>*  Report 11 of Summer SCH Report (rollover)</t>
  </si>
  <si>
    <t>Report 12 of Fall report</t>
  </si>
  <si>
    <t xml:space="preserve">   Womens Studies</t>
  </si>
  <si>
    <t>Dance</t>
  </si>
  <si>
    <t>a</t>
  </si>
  <si>
    <t>b</t>
  </si>
  <si>
    <t>c</t>
  </si>
  <si>
    <t>h</t>
  </si>
  <si>
    <t>spring</t>
  </si>
  <si>
    <t>Fall</t>
  </si>
  <si>
    <t>Sum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</si>
</sst>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#,##0.0"/>
    <numFmt numFmtId="170" formatCode="0.0"/>
  </numFmts>
  <fonts count="17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i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 style="double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n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8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11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11" fillId="0" borderId="8" xfId="0" applyFont="1" applyFill="1" applyBorder="1" applyAlignment="1">
      <alignment/>
    </xf>
    <xf numFmtId="3" fontId="11" fillId="0" borderId="9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3" fontId="11" fillId="0" borderId="10" xfId="0" applyFont="1" applyFill="1" applyBorder="1" applyAlignment="1">
      <alignment/>
    </xf>
    <xf numFmtId="3" fontId="11" fillId="0" borderId="11" xfId="0" applyFont="1" applyFill="1" applyBorder="1" applyAlignment="1">
      <alignment/>
    </xf>
    <xf numFmtId="3" fontId="11" fillId="0" borderId="12" xfId="0" applyFont="1" applyFill="1" applyBorder="1" applyAlignment="1">
      <alignment/>
    </xf>
    <xf numFmtId="3" fontId="11" fillId="0" borderId="13" xfId="0" applyFont="1" applyFill="1" applyBorder="1" applyAlignment="1">
      <alignment/>
    </xf>
    <xf numFmtId="3" fontId="11" fillId="0" borderId="14" xfId="0" applyFont="1" applyFill="1" applyBorder="1" applyAlignment="1">
      <alignment/>
    </xf>
    <xf numFmtId="3" fontId="11" fillId="0" borderId="15" xfId="0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1" fillId="0" borderId="20" xfId="0" applyFont="1" applyFill="1" applyBorder="1" applyAlignment="1">
      <alignment/>
    </xf>
    <xf numFmtId="3" fontId="11" fillId="0" borderId="6" xfId="0" applyFont="1" applyFill="1" applyBorder="1" applyAlignment="1">
      <alignment/>
    </xf>
    <xf numFmtId="3" fontId="11" fillId="0" borderId="21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17" xfId="0" applyFont="1" applyFill="1" applyBorder="1" applyAlignment="1">
      <alignment horizontal="centerContinuous"/>
    </xf>
    <xf numFmtId="0" fontId="11" fillId="0" borderId="18" xfId="0" applyFont="1" applyFill="1" applyBorder="1" applyAlignment="1">
      <alignment horizontal="centerContinuous"/>
    </xf>
    <xf numFmtId="0" fontId="11" fillId="0" borderId="19" xfId="0" applyFont="1" applyFill="1" applyBorder="1" applyAlignment="1">
      <alignment horizontal="centerContinuous"/>
    </xf>
    <xf numFmtId="0" fontId="11" fillId="0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2" fillId="0" borderId="3" xfId="0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 horizontal="centerContinuous"/>
    </xf>
    <xf numFmtId="0" fontId="10" fillId="0" borderId="18" xfId="0" applyFont="1" applyFill="1" applyBorder="1" applyAlignment="1">
      <alignment horizontal="centerContinuous"/>
    </xf>
    <xf numFmtId="0" fontId="11" fillId="0" borderId="27" xfId="0" applyFont="1" applyFill="1" applyBorder="1" applyAlignment="1">
      <alignment horizontal="centerContinuous"/>
    </xf>
    <xf numFmtId="0" fontId="11" fillId="0" borderId="28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3" fontId="14" fillId="0" borderId="0" xfId="0" applyFont="1" applyFill="1" applyAlignment="1">
      <alignment/>
    </xf>
    <xf numFmtId="0" fontId="11" fillId="0" borderId="49" xfId="0" applyFont="1" applyFill="1" applyBorder="1" applyAlignment="1">
      <alignment/>
    </xf>
    <xf numFmtId="3" fontId="11" fillId="0" borderId="31" xfId="0" applyFont="1" applyFill="1" applyBorder="1" applyAlignment="1">
      <alignment/>
    </xf>
    <xf numFmtId="3" fontId="11" fillId="0" borderId="30" xfId="0" applyFont="1" applyFill="1" applyBorder="1" applyAlignment="1">
      <alignment/>
    </xf>
    <xf numFmtId="3" fontId="11" fillId="0" borderId="32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3" fontId="11" fillId="0" borderId="51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3" fontId="10" fillId="0" borderId="53" xfId="0" applyNumberFormat="1" applyFont="1" applyFill="1" applyBorder="1" applyAlignment="1">
      <alignment/>
    </xf>
    <xf numFmtId="3" fontId="10" fillId="0" borderId="54" xfId="0" applyNumberFormat="1" applyFont="1" applyFill="1" applyBorder="1" applyAlignment="1">
      <alignment/>
    </xf>
    <xf numFmtId="0" fontId="11" fillId="0" borderId="55" xfId="0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3" fontId="10" fillId="0" borderId="57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3" fontId="11" fillId="0" borderId="59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3" fontId="11" fillId="0" borderId="61" xfId="0" applyFont="1" applyFill="1" applyBorder="1" applyAlignment="1">
      <alignment/>
    </xf>
    <xf numFmtId="3" fontId="11" fillId="0" borderId="62" xfId="0" applyFont="1" applyFill="1" applyBorder="1" applyAlignment="1">
      <alignment/>
    </xf>
    <xf numFmtId="3" fontId="11" fillId="0" borderId="63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65" xfId="0" applyFont="1" applyFill="1" applyBorder="1" applyAlignment="1">
      <alignment/>
    </xf>
    <xf numFmtId="3" fontId="11" fillId="0" borderId="66" xfId="0" applyFont="1" applyFill="1" applyBorder="1" applyAlignment="1">
      <alignment/>
    </xf>
    <xf numFmtId="3" fontId="11" fillId="0" borderId="67" xfId="0" applyFont="1" applyFill="1" applyBorder="1" applyAlignment="1">
      <alignment/>
    </xf>
    <xf numFmtId="3" fontId="11" fillId="0" borderId="68" xfId="0" applyFont="1" applyFill="1" applyBorder="1" applyAlignment="1">
      <alignment/>
    </xf>
    <xf numFmtId="0" fontId="11" fillId="0" borderId="69" xfId="0" applyFont="1" applyFill="1" applyBorder="1" applyAlignment="1">
      <alignment/>
    </xf>
    <xf numFmtId="3" fontId="11" fillId="0" borderId="70" xfId="0" applyFont="1" applyFill="1" applyBorder="1" applyAlignment="1">
      <alignment/>
    </xf>
    <xf numFmtId="3" fontId="11" fillId="0" borderId="71" xfId="0" applyFont="1" applyFill="1" applyBorder="1" applyAlignment="1">
      <alignment/>
    </xf>
    <xf numFmtId="3" fontId="11" fillId="0" borderId="72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73" xfId="0" applyFont="1" applyFill="1" applyBorder="1" applyAlignment="1">
      <alignment/>
    </xf>
    <xf numFmtId="3" fontId="11" fillId="0" borderId="74" xfId="0" applyFont="1" applyFill="1" applyBorder="1" applyAlignment="1">
      <alignment/>
    </xf>
    <xf numFmtId="3" fontId="10" fillId="0" borderId="0" xfId="0" applyFont="1" applyFill="1" applyAlignment="1">
      <alignment/>
    </xf>
    <xf numFmtId="0" fontId="11" fillId="0" borderId="75" xfId="0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76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10" fillId="0" borderId="77" xfId="0" applyFont="1" applyFill="1" applyBorder="1" applyAlignment="1">
      <alignment/>
    </xf>
    <xf numFmtId="3" fontId="10" fillId="0" borderId="78" xfId="0" applyNumberFormat="1" applyFont="1" applyFill="1" applyBorder="1" applyAlignment="1">
      <alignment/>
    </xf>
    <xf numFmtId="0" fontId="11" fillId="0" borderId="56" xfId="0" applyFont="1" applyFill="1" applyBorder="1" applyAlignment="1">
      <alignment/>
    </xf>
    <xf numFmtId="3" fontId="11" fillId="0" borderId="57" xfId="0" applyFont="1" applyFill="1" applyBorder="1" applyAlignment="1">
      <alignment/>
    </xf>
    <xf numFmtId="3" fontId="11" fillId="0" borderId="58" xfId="0" applyFont="1" applyFill="1" applyBorder="1" applyAlignment="1">
      <alignment/>
    </xf>
    <xf numFmtId="3" fontId="11" fillId="0" borderId="61" xfId="0" applyNumberFormat="1" applyFont="1" applyFill="1" applyBorder="1" applyAlignment="1">
      <alignment/>
    </xf>
    <xf numFmtId="3" fontId="11" fillId="0" borderId="63" xfId="0" applyNumberFormat="1" applyFont="1" applyFill="1" applyBorder="1" applyAlignment="1">
      <alignment/>
    </xf>
    <xf numFmtId="3" fontId="11" fillId="0" borderId="64" xfId="0" applyFont="1" applyFill="1" applyBorder="1" applyAlignment="1">
      <alignment/>
    </xf>
    <xf numFmtId="0" fontId="10" fillId="0" borderId="79" xfId="0" applyFont="1" applyFill="1" applyBorder="1" applyAlignment="1">
      <alignment/>
    </xf>
    <xf numFmtId="3" fontId="11" fillId="0" borderId="80" xfId="0" applyFont="1" applyFill="1" applyBorder="1" applyAlignment="1">
      <alignment/>
    </xf>
    <xf numFmtId="3" fontId="11" fillId="0" borderId="81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1" fillId="0" borderId="8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3" fontId="10" fillId="0" borderId="83" xfId="0" applyNumberFormat="1" applyFont="1" applyFill="1" applyBorder="1" applyAlignment="1">
      <alignment/>
    </xf>
    <xf numFmtId="3" fontId="8" fillId="0" borderId="11" xfId="0" applyFont="1" applyFill="1" applyBorder="1" applyAlignment="1">
      <alignment/>
    </xf>
    <xf numFmtId="3" fontId="8" fillId="0" borderId="13" xfId="0" applyFont="1" applyFill="1" applyBorder="1" applyAlignment="1">
      <alignment/>
    </xf>
    <xf numFmtId="3" fontId="8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3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18" xfId="0" applyNumberFormat="1" applyFont="1" applyFill="1" applyBorder="1" applyAlignment="1">
      <alignment/>
    </xf>
    <xf numFmtId="3" fontId="8" fillId="0" borderId="6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/>
    </xf>
    <xf numFmtId="3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81" xfId="0" applyNumberFormat="1" applyFont="1" applyFill="1" applyBorder="1" applyAlignment="1">
      <alignment/>
    </xf>
    <xf numFmtId="0" fontId="10" fillId="0" borderId="84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3" fontId="8" fillId="0" borderId="30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3" fontId="8" fillId="0" borderId="62" xfId="0" applyFont="1" applyFill="1" applyBorder="1" applyAlignment="1">
      <alignment/>
    </xf>
    <xf numFmtId="3" fontId="8" fillId="0" borderId="67" xfId="0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8" fillId="0" borderId="58" xfId="0" applyFont="1" applyFill="1" applyBorder="1" applyAlignment="1">
      <alignment/>
    </xf>
    <xf numFmtId="3" fontId="10" fillId="0" borderId="85" xfId="0" applyNumberFormat="1" applyFont="1" applyFill="1" applyBorder="1" applyAlignment="1">
      <alignment/>
    </xf>
    <xf numFmtId="3" fontId="10" fillId="0" borderId="86" xfId="0" applyNumberFormat="1" applyFont="1" applyFill="1" applyBorder="1" applyAlignment="1">
      <alignment/>
    </xf>
    <xf numFmtId="3" fontId="11" fillId="0" borderId="87" xfId="0" applyFont="1" applyFill="1" applyBorder="1" applyAlignment="1">
      <alignment/>
    </xf>
    <xf numFmtId="3" fontId="11" fillId="2" borderId="9" xfId="0" applyFont="1" applyFill="1" applyBorder="1" applyAlignment="1">
      <alignment/>
    </xf>
    <xf numFmtId="3" fontId="11" fillId="0" borderId="88" xfId="0" applyFont="1" applyFill="1" applyBorder="1" applyAlignment="1">
      <alignment/>
    </xf>
    <xf numFmtId="3" fontId="11" fillId="0" borderId="89" xfId="0" applyFont="1" applyFill="1" applyBorder="1" applyAlignment="1">
      <alignment/>
    </xf>
    <xf numFmtId="0" fontId="8" fillId="0" borderId="26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Continuous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11">
    <cellStyle name="Normal" xfId="0"/>
    <cellStyle name="Comma" xfId="15"/>
    <cellStyle name="Currency" xfId="16"/>
    <cellStyle name="Date" xfId="17"/>
    <cellStyle name="Fixed" xfId="18"/>
    <cellStyle name="Followed Hyperlink" xfId="19"/>
    <cellStyle name="HEADING1" xfId="20"/>
    <cellStyle name="HEADING2" xfId="21"/>
    <cellStyle name="Hyperlink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5"/>
  <sheetViews>
    <sheetView showGridLines="0" showZeros="0" tabSelected="1" zoomScale="85" zoomScaleNormal="85" zoomScaleSheetLayoutView="75" workbookViewId="0" topLeftCell="A1">
      <pane xSplit="1" ySplit="6" topLeftCell="AL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8671875" defaultRowHeight="15"/>
  <cols>
    <col min="1" max="1" width="30.5546875" style="26" hidden="1" customWidth="1"/>
    <col min="2" max="16" width="7.77734375" style="26" hidden="1" customWidth="1"/>
    <col min="17" max="17" width="8.3359375" style="152" hidden="1" customWidth="1"/>
    <col min="18" max="20" width="7.77734375" style="152" hidden="1" customWidth="1"/>
    <col min="21" max="36" width="7.77734375" style="26" hidden="1" customWidth="1"/>
    <col min="37" max="37" width="7.77734375" style="146" hidden="1" customWidth="1"/>
    <col min="38" max="38" width="31.10546875" style="26" bestFit="1" customWidth="1"/>
    <col min="39" max="43" width="7.77734375" style="26" customWidth="1"/>
    <col min="44" max="44" width="7.77734375" style="26" hidden="1" customWidth="1"/>
    <col min="45" max="45" width="25.6640625" style="26" hidden="1" customWidth="1"/>
    <col min="46" max="52" width="9.77734375" style="26" hidden="1" customWidth="1"/>
    <col min="53" max="53" width="30.77734375" style="26" hidden="1" customWidth="1"/>
    <col min="54" max="57" width="7.77734375" style="26" hidden="1" customWidth="1"/>
    <col min="58" max="58" width="9.99609375" style="26" hidden="1" customWidth="1"/>
    <col min="59" max="87" width="9.77734375" style="26" hidden="1" customWidth="1"/>
    <col min="88" max="16384" width="9.77734375" style="26" customWidth="1"/>
  </cols>
  <sheetData>
    <row r="1" spans="17:58" ht="20.25" customHeight="1">
      <c r="Q1" s="6"/>
      <c r="R1" s="6"/>
      <c r="S1" s="6"/>
      <c r="T1" s="6"/>
      <c r="AL1" s="185" t="s">
        <v>0</v>
      </c>
      <c r="AM1" s="186"/>
      <c r="AN1" s="186"/>
      <c r="AO1" s="186"/>
      <c r="AP1" s="186"/>
      <c r="AQ1" s="186"/>
      <c r="AR1" s="54"/>
      <c r="BA1" s="185" t="s">
        <v>0</v>
      </c>
      <c r="BB1" s="186"/>
      <c r="BC1" s="186"/>
      <c r="BD1" s="186"/>
      <c r="BE1" s="186"/>
      <c r="BF1" s="186"/>
    </row>
    <row r="3" spans="1:58" ht="20.25">
      <c r="A3" s="38" t="s">
        <v>176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"/>
      <c r="R3" s="1"/>
      <c r="S3" s="1"/>
      <c r="T3" s="1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162"/>
      <c r="AL3" s="55" t="s">
        <v>177</v>
      </c>
      <c r="AM3" s="56"/>
      <c r="AN3" s="56"/>
      <c r="AO3" s="57"/>
      <c r="AP3" s="57"/>
      <c r="AQ3" s="57"/>
      <c r="AR3" s="57"/>
      <c r="AS3" s="38"/>
      <c r="AT3" s="38"/>
      <c r="AU3" s="38"/>
      <c r="AV3" s="38"/>
      <c r="AW3" s="38"/>
      <c r="AX3" s="38"/>
      <c r="AY3" s="38"/>
      <c r="BA3" s="55" t="s">
        <v>178</v>
      </c>
      <c r="BB3" s="56"/>
      <c r="BC3" s="56"/>
      <c r="BD3" s="56"/>
      <c r="BE3" s="56"/>
      <c r="BF3" s="56"/>
    </row>
    <row r="4" spans="1:52" ht="16.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1"/>
      <c r="R4" s="1"/>
      <c r="S4" s="1"/>
      <c r="T4" s="1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62"/>
      <c r="AL4" s="38"/>
      <c r="AM4" s="38"/>
      <c r="AN4" s="38"/>
      <c r="AO4" s="38"/>
      <c r="AP4" s="38"/>
      <c r="AQ4" s="38"/>
      <c r="AR4" s="38"/>
      <c r="AS4" s="38"/>
      <c r="AT4" s="38"/>
      <c r="AU4" s="38" t="s">
        <v>177</v>
      </c>
      <c r="AV4" s="38"/>
      <c r="AW4" s="38"/>
      <c r="AX4" s="38"/>
      <c r="AY4" s="38"/>
      <c r="AZ4" s="27"/>
    </row>
    <row r="5" spans="1:51" ht="17.25" thickBot="1" thickTop="1">
      <c r="A5" s="58"/>
      <c r="B5" s="59" t="s">
        <v>1</v>
      </c>
      <c r="C5" s="60"/>
      <c r="D5" s="40"/>
      <c r="E5" s="40"/>
      <c r="F5" s="61"/>
      <c r="G5" s="39" t="s">
        <v>2</v>
      </c>
      <c r="H5" s="40"/>
      <c r="I5" s="40"/>
      <c r="J5" s="40"/>
      <c r="K5" s="61"/>
      <c r="L5" s="39" t="s">
        <v>3</v>
      </c>
      <c r="M5" s="40"/>
      <c r="N5" s="40"/>
      <c r="O5" s="40"/>
      <c r="P5" s="41"/>
      <c r="Q5" s="183" t="s">
        <v>4</v>
      </c>
      <c r="R5" s="184"/>
      <c r="S5" s="184"/>
      <c r="T5" s="184"/>
      <c r="U5" s="41"/>
      <c r="V5" s="59" t="s">
        <v>155</v>
      </c>
      <c r="W5" s="40"/>
      <c r="X5" s="40"/>
      <c r="Y5" s="40"/>
      <c r="Z5" s="61"/>
      <c r="AA5" s="39" t="s">
        <v>5</v>
      </c>
      <c r="AB5" s="40"/>
      <c r="AC5" s="40"/>
      <c r="AD5" s="40"/>
      <c r="AE5" s="41"/>
      <c r="AF5" s="59" t="s">
        <v>6</v>
      </c>
      <c r="AG5" s="40"/>
      <c r="AH5" s="40"/>
      <c r="AI5" s="40"/>
      <c r="AJ5" s="62"/>
      <c r="AK5" s="159"/>
      <c r="AL5" s="63"/>
      <c r="AM5" s="63"/>
      <c r="AN5" s="63"/>
      <c r="AO5" s="63"/>
      <c r="AP5" s="63"/>
      <c r="AQ5" s="63"/>
      <c r="AR5" s="63"/>
      <c r="AS5" s="38"/>
      <c r="AT5" s="38"/>
      <c r="AU5" s="38"/>
      <c r="AV5" s="38"/>
      <c r="AW5" s="38"/>
      <c r="AX5" s="38"/>
      <c r="AY5" s="38"/>
    </row>
    <row r="6" spans="1:58" ht="17.25" thickBot="1" thickTop="1">
      <c r="A6" s="64" t="s">
        <v>7</v>
      </c>
      <c r="B6" s="65" t="s">
        <v>8</v>
      </c>
      <c r="C6" s="43" t="s">
        <v>9</v>
      </c>
      <c r="D6" s="43" t="s">
        <v>10</v>
      </c>
      <c r="E6" s="43" t="s">
        <v>11</v>
      </c>
      <c r="F6" s="66" t="s">
        <v>12</v>
      </c>
      <c r="G6" s="42" t="s">
        <v>8</v>
      </c>
      <c r="H6" s="43" t="s">
        <v>9</v>
      </c>
      <c r="I6" s="43" t="s">
        <v>10</v>
      </c>
      <c r="J6" s="43" t="s">
        <v>11</v>
      </c>
      <c r="K6" s="66" t="s">
        <v>12</v>
      </c>
      <c r="L6" s="42" t="s">
        <v>8</v>
      </c>
      <c r="M6" s="43" t="s">
        <v>9</v>
      </c>
      <c r="N6" s="43" t="s">
        <v>10</v>
      </c>
      <c r="O6" s="43" t="s">
        <v>11</v>
      </c>
      <c r="P6" s="44" t="s">
        <v>12</v>
      </c>
      <c r="Q6" s="166" t="s">
        <v>8</v>
      </c>
      <c r="R6" s="7" t="s">
        <v>9</v>
      </c>
      <c r="S6" s="7" t="s">
        <v>10</v>
      </c>
      <c r="T6" s="7" t="s">
        <v>11</v>
      </c>
      <c r="U6" s="44" t="s">
        <v>12</v>
      </c>
      <c r="V6" s="65" t="s">
        <v>8</v>
      </c>
      <c r="W6" s="43" t="s">
        <v>9</v>
      </c>
      <c r="X6" s="43" t="s">
        <v>10</v>
      </c>
      <c r="Y6" s="43" t="s">
        <v>11</v>
      </c>
      <c r="Z6" s="66" t="s">
        <v>12</v>
      </c>
      <c r="AA6" s="42" t="s">
        <v>8</v>
      </c>
      <c r="AB6" s="43" t="s">
        <v>9</v>
      </c>
      <c r="AC6" s="43" t="s">
        <v>10</v>
      </c>
      <c r="AD6" s="43" t="s">
        <v>11</v>
      </c>
      <c r="AE6" s="44" t="s">
        <v>12</v>
      </c>
      <c r="AF6" s="65" t="s">
        <v>8</v>
      </c>
      <c r="AG6" s="43" t="s">
        <v>9</v>
      </c>
      <c r="AH6" s="43" t="s">
        <v>10</v>
      </c>
      <c r="AI6" s="43" t="s">
        <v>11</v>
      </c>
      <c r="AJ6" s="67" t="s">
        <v>12</v>
      </c>
      <c r="AK6" s="68"/>
      <c r="AL6" s="69" t="s">
        <v>7</v>
      </c>
      <c r="AM6" s="70" t="s">
        <v>8</v>
      </c>
      <c r="AN6" s="71" t="s">
        <v>9</v>
      </c>
      <c r="AO6" s="71" t="s">
        <v>10</v>
      </c>
      <c r="AP6" s="71" t="s">
        <v>11</v>
      </c>
      <c r="AQ6" s="72" t="s">
        <v>13</v>
      </c>
      <c r="AR6" s="68"/>
      <c r="AS6" s="73" t="s">
        <v>14</v>
      </c>
      <c r="AT6" s="73" t="s">
        <v>8</v>
      </c>
      <c r="AU6" s="73" t="s">
        <v>9</v>
      </c>
      <c r="AV6" s="73" t="s">
        <v>10</v>
      </c>
      <c r="AW6" s="73" t="s">
        <v>11</v>
      </c>
      <c r="AX6" s="73" t="s">
        <v>13</v>
      </c>
      <c r="AY6" s="73"/>
      <c r="AZ6" s="74"/>
      <c r="BA6" s="69" t="s">
        <v>7</v>
      </c>
      <c r="BB6" s="75" t="s">
        <v>8</v>
      </c>
      <c r="BC6" s="75" t="s">
        <v>9</v>
      </c>
      <c r="BD6" s="75" t="s">
        <v>10</v>
      </c>
      <c r="BE6" s="75" t="s">
        <v>11</v>
      </c>
      <c r="BF6" s="76" t="s">
        <v>13</v>
      </c>
    </row>
    <row r="7" spans="1:58" ht="15">
      <c r="A7" s="77" t="s">
        <v>15</v>
      </c>
      <c r="B7" s="45"/>
      <c r="C7" s="46"/>
      <c r="D7" s="46"/>
      <c r="E7" s="46"/>
      <c r="F7" s="78"/>
      <c r="G7" s="45"/>
      <c r="H7" s="46"/>
      <c r="I7" s="46"/>
      <c r="J7" s="46"/>
      <c r="K7" s="78"/>
      <c r="L7" s="45"/>
      <c r="M7" s="46"/>
      <c r="N7" s="46"/>
      <c r="O7" s="46"/>
      <c r="P7" s="47"/>
      <c r="Q7" s="167"/>
      <c r="R7" s="8"/>
      <c r="S7" s="8"/>
      <c r="T7" s="8"/>
      <c r="U7" s="47"/>
      <c r="V7" s="79"/>
      <c r="W7" s="46"/>
      <c r="X7" s="46"/>
      <c r="Y7" s="46"/>
      <c r="Z7" s="78"/>
      <c r="AA7" s="45"/>
      <c r="AB7" s="46"/>
      <c r="AC7" s="46"/>
      <c r="AD7" s="46"/>
      <c r="AE7" s="47"/>
      <c r="AF7" s="79"/>
      <c r="AG7" s="46"/>
      <c r="AH7" s="46"/>
      <c r="AI7" s="46"/>
      <c r="AJ7" s="80"/>
      <c r="AK7" s="163"/>
      <c r="AL7" s="81" t="s">
        <v>15</v>
      </c>
      <c r="AM7" s="46"/>
      <c r="AN7" s="46"/>
      <c r="AO7" s="46"/>
      <c r="AP7" s="46"/>
      <c r="AQ7" s="80"/>
      <c r="AR7" s="163"/>
      <c r="AS7" s="26" t="s">
        <v>16</v>
      </c>
      <c r="AT7" s="27">
        <f>AM18</f>
        <v>7163</v>
      </c>
      <c r="AU7" s="27">
        <f>AN18</f>
        <v>22153</v>
      </c>
      <c r="AV7" s="27">
        <f>AO18</f>
        <v>2720</v>
      </c>
      <c r="AW7" s="27">
        <f>AP18</f>
        <v>1771</v>
      </c>
      <c r="AX7" s="27">
        <f>AQ18</f>
        <v>33807</v>
      </c>
      <c r="AZ7" s="30"/>
      <c r="BA7" s="81" t="s">
        <v>15</v>
      </c>
      <c r="BB7" s="46"/>
      <c r="BC7" s="46"/>
      <c r="BD7" s="46"/>
      <c r="BE7" s="46"/>
      <c r="BF7" s="80"/>
    </row>
    <row r="8" spans="1:62" ht="15">
      <c r="A8" s="82" t="s">
        <v>17</v>
      </c>
      <c r="B8" s="14"/>
      <c r="C8" s="11"/>
      <c r="D8" s="11"/>
      <c r="E8" s="11"/>
      <c r="F8" s="83">
        <f aca="true" t="shared" si="0" ref="F8:F17">SUM(B8:E8)</f>
        <v>0</v>
      </c>
      <c r="G8" s="18"/>
      <c r="H8" s="13"/>
      <c r="I8" s="13">
        <v>34</v>
      </c>
      <c r="J8" s="13">
        <v>57</v>
      </c>
      <c r="K8" s="83">
        <f aca="true" t="shared" si="1" ref="K8:K17">SUM(G8:J8)</f>
        <v>91</v>
      </c>
      <c r="L8" s="14">
        <f aca="true" t="shared" si="2" ref="L8:L17">(G8-B8)</f>
        <v>0</v>
      </c>
      <c r="M8" s="11">
        <f aca="true" t="shared" si="3" ref="M8:M17">(H8-C8)</f>
        <v>0</v>
      </c>
      <c r="N8" s="11">
        <f aca="true" t="shared" si="4" ref="N8:N17">(I8-D8)</f>
        <v>34</v>
      </c>
      <c r="O8" s="11">
        <f aca="true" t="shared" si="5" ref="O8:O17">(J8-E8)</f>
        <v>57</v>
      </c>
      <c r="P8" s="15">
        <f aca="true" t="shared" si="6" ref="P8:P17">SUM(L8:O8)</f>
        <v>91</v>
      </c>
      <c r="Q8" s="168">
        <v>920</v>
      </c>
      <c r="R8" s="3">
        <v>2491</v>
      </c>
      <c r="S8" s="3">
        <v>291</v>
      </c>
      <c r="T8" s="3">
        <v>101</v>
      </c>
      <c r="U8" s="15">
        <f aca="true" t="shared" si="7" ref="U8:U18">SUM(Q8:T8)</f>
        <v>3803</v>
      </c>
      <c r="V8" s="25"/>
      <c r="W8" s="11"/>
      <c r="X8" s="11">
        <v>4</v>
      </c>
      <c r="Y8" s="11"/>
      <c r="Z8" s="83">
        <f aca="true" t="shared" si="8" ref="Z8:Z18">SUM(V8:Y8)</f>
        <v>4</v>
      </c>
      <c r="AA8" s="14">
        <v>738</v>
      </c>
      <c r="AB8" s="11">
        <v>1917</v>
      </c>
      <c r="AC8" s="11">
        <v>488</v>
      </c>
      <c r="AD8" s="11">
        <v>104</v>
      </c>
      <c r="AE8" s="48">
        <f aca="true" t="shared" si="9" ref="AE8:AE17">SUM(AA8:AD8)</f>
        <v>3247</v>
      </c>
      <c r="AF8" s="25">
        <f aca="true" t="shared" si="10" ref="AF8:AF17">AA8-V8</f>
        <v>738</v>
      </c>
      <c r="AG8" s="11">
        <f aca="true" t="shared" si="11" ref="AG8:AG17">AB8-W8</f>
        <v>1917</v>
      </c>
      <c r="AH8" s="11">
        <f aca="true" t="shared" si="12" ref="AH8:AH17">AC8-X8</f>
        <v>484</v>
      </c>
      <c r="AI8" s="11">
        <f aca="true" t="shared" si="13" ref="AI8:AI17">AD8-Y8</f>
        <v>104</v>
      </c>
      <c r="AJ8" s="84">
        <f aca="true" t="shared" si="14" ref="AJ8:AJ17">SUM(AF8:AI8)</f>
        <v>3243</v>
      </c>
      <c r="AK8" s="160"/>
      <c r="AL8" s="85" t="s">
        <v>17</v>
      </c>
      <c r="AM8" s="11">
        <f aca="true" t="shared" si="15" ref="AM8:AM17">AA8+Q8+G8</f>
        <v>1658</v>
      </c>
      <c r="AN8" s="11">
        <f aca="true" t="shared" si="16" ref="AN8:AN17">AB8+R8+H8</f>
        <v>4408</v>
      </c>
      <c r="AO8" s="11">
        <f aca="true" t="shared" si="17" ref="AO8:AO17">AC8+S8+I8</f>
        <v>813</v>
      </c>
      <c r="AP8" s="11">
        <f aca="true" t="shared" si="18" ref="AP8:AP17">AD8+T8+J8</f>
        <v>262</v>
      </c>
      <c r="AQ8" s="84">
        <f aca="true" t="shared" si="19" ref="AQ8:AQ18">SUM(AM8:AP8)</f>
        <v>7141</v>
      </c>
      <c r="AR8" s="160"/>
      <c r="AS8" s="26" t="s">
        <v>18</v>
      </c>
      <c r="AT8" s="27">
        <f>AM25</f>
        <v>3488</v>
      </c>
      <c r="AU8" s="27">
        <f>AN25</f>
        <v>11364</v>
      </c>
      <c r="AV8" s="27">
        <f>AO25</f>
        <v>4798</v>
      </c>
      <c r="AW8" s="27">
        <f>AP25</f>
        <v>0</v>
      </c>
      <c r="AX8" s="27">
        <f>AQ25</f>
        <v>19650</v>
      </c>
      <c r="AZ8" s="30"/>
      <c r="BA8" s="85" t="s">
        <v>17</v>
      </c>
      <c r="BB8" s="11">
        <f aca="true" t="shared" si="20" ref="BB8:BB17">AM8-G8</f>
        <v>1658</v>
      </c>
      <c r="BC8" s="11">
        <f aca="true" t="shared" si="21" ref="BC8:BC17">AN8-H8</f>
        <v>4408</v>
      </c>
      <c r="BD8" s="11">
        <f aca="true" t="shared" si="22" ref="BD8:BD17">AO8-I8</f>
        <v>779</v>
      </c>
      <c r="BE8" s="11">
        <f aca="true" t="shared" si="23" ref="BE8:BE17">AP8-J8</f>
        <v>205</v>
      </c>
      <c r="BF8" s="84">
        <f aca="true" t="shared" si="24" ref="BF8:BF17">SUM(BB8:BE8)</f>
        <v>7050</v>
      </c>
      <c r="BJ8" s="26">
        <f>25102+271531+249625</f>
        <v>546258</v>
      </c>
    </row>
    <row r="9" spans="1:58" ht="15">
      <c r="A9" s="82" t="s">
        <v>19</v>
      </c>
      <c r="B9" s="14"/>
      <c r="C9" s="11"/>
      <c r="D9" s="11"/>
      <c r="E9" s="11"/>
      <c r="F9" s="83">
        <f t="shared" si="0"/>
        <v>0</v>
      </c>
      <c r="G9" s="18"/>
      <c r="H9" s="13"/>
      <c r="I9" s="13">
        <v>42</v>
      </c>
      <c r="J9" s="13">
        <v>71</v>
      </c>
      <c r="K9" s="83">
        <f t="shared" si="1"/>
        <v>113</v>
      </c>
      <c r="L9" s="14">
        <f t="shared" si="2"/>
        <v>0</v>
      </c>
      <c r="M9" s="11">
        <f t="shared" si="3"/>
        <v>0</v>
      </c>
      <c r="N9" s="11">
        <f t="shared" si="4"/>
        <v>42</v>
      </c>
      <c r="O9" s="11">
        <f t="shared" si="5"/>
        <v>71</v>
      </c>
      <c r="P9" s="15">
        <f t="shared" si="6"/>
        <v>113</v>
      </c>
      <c r="Q9" s="168">
        <v>220</v>
      </c>
      <c r="R9" s="3">
        <v>1258</v>
      </c>
      <c r="S9" s="3">
        <v>107</v>
      </c>
      <c r="T9" s="3">
        <v>82</v>
      </c>
      <c r="U9" s="15">
        <f t="shared" si="7"/>
        <v>1667</v>
      </c>
      <c r="V9" s="25"/>
      <c r="W9" s="11"/>
      <c r="X9" s="11"/>
      <c r="Y9" s="11"/>
      <c r="Z9" s="83">
        <f t="shared" si="8"/>
        <v>0</v>
      </c>
      <c r="AA9" s="14">
        <v>260</v>
      </c>
      <c r="AB9" s="11">
        <v>870</v>
      </c>
      <c r="AC9" s="11">
        <v>216</v>
      </c>
      <c r="AD9" s="11">
        <v>83</v>
      </c>
      <c r="AE9" s="48">
        <f t="shared" si="9"/>
        <v>1429</v>
      </c>
      <c r="AF9" s="25">
        <f t="shared" si="10"/>
        <v>260</v>
      </c>
      <c r="AG9" s="11">
        <f t="shared" si="11"/>
        <v>870</v>
      </c>
      <c r="AH9" s="11">
        <f t="shared" si="12"/>
        <v>216</v>
      </c>
      <c r="AI9" s="11">
        <f t="shared" si="13"/>
        <v>83</v>
      </c>
      <c r="AJ9" s="84">
        <f t="shared" si="14"/>
        <v>1429</v>
      </c>
      <c r="AK9" s="160"/>
      <c r="AL9" s="85" t="s">
        <v>19</v>
      </c>
      <c r="AM9" s="11">
        <f t="shared" si="15"/>
        <v>480</v>
      </c>
      <c r="AN9" s="11">
        <f t="shared" si="16"/>
        <v>2128</v>
      </c>
      <c r="AO9" s="11">
        <f t="shared" si="17"/>
        <v>365</v>
      </c>
      <c r="AP9" s="11">
        <f t="shared" si="18"/>
        <v>236</v>
      </c>
      <c r="AQ9" s="84">
        <f t="shared" si="19"/>
        <v>3209</v>
      </c>
      <c r="AR9" s="160"/>
      <c r="AS9" s="26" t="s">
        <v>20</v>
      </c>
      <c r="AT9" s="27">
        <f>AM63</f>
        <v>178908</v>
      </c>
      <c r="AU9" s="27">
        <f>AN63</f>
        <v>111105</v>
      </c>
      <c r="AV9" s="27">
        <f>AO63</f>
        <v>12053</v>
      </c>
      <c r="AW9" s="27">
        <f>AP63</f>
        <v>4928</v>
      </c>
      <c r="AX9" s="27">
        <f>AQ63</f>
        <v>306994</v>
      </c>
      <c r="AZ9" s="30"/>
      <c r="BA9" s="85" t="s">
        <v>19</v>
      </c>
      <c r="BB9" s="11">
        <f t="shared" si="20"/>
        <v>480</v>
      </c>
      <c r="BC9" s="11">
        <f t="shared" si="21"/>
        <v>2128</v>
      </c>
      <c r="BD9" s="11">
        <f t="shared" si="22"/>
        <v>323</v>
      </c>
      <c r="BE9" s="11">
        <f t="shared" si="23"/>
        <v>165</v>
      </c>
      <c r="BF9" s="84">
        <f t="shared" si="24"/>
        <v>3096</v>
      </c>
    </row>
    <row r="10" spans="1:58" ht="15">
      <c r="A10" s="82" t="s">
        <v>21</v>
      </c>
      <c r="B10" s="14"/>
      <c r="C10" s="11">
        <f>5+6</f>
        <v>11</v>
      </c>
      <c r="D10" s="11"/>
      <c r="E10" s="11"/>
      <c r="F10" s="83">
        <f>SUM(B10:E10)</f>
        <v>11</v>
      </c>
      <c r="G10" s="18">
        <v>6</v>
      </c>
      <c r="H10" s="13">
        <f>113+101</f>
        <v>214</v>
      </c>
      <c r="I10" s="13">
        <f>49+65</f>
        <v>114</v>
      </c>
      <c r="J10" s="13">
        <f>83+28</f>
        <v>111</v>
      </c>
      <c r="K10" s="83">
        <f t="shared" si="1"/>
        <v>445</v>
      </c>
      <c r="L10" s="14">
        <f t="shared" si="2"/>
        <v>6</v>
      </c>
      <c r="M10" s="11">
        <f t="shared" si="3"/>
        <v>203</v>
      </c>
      <c r="N10" s="11">
        <f t="shared" si="4"/>
        <v>114</v>
      </c>
      <c r="O10" s="11">
        <f t="shared" si="5"/>
        <v>111</v>
      </c>
      <c r="P10" s="15">
        <f t="shared" si="6"/>
        <v>434</v>
      </c>
      <c r="Q10" s="168">
        <v>1121</v>
      </c>
      <c r="R10" s="3">
        <f>3611+737</f>
        <v>4348</v>
      </c>
      <c r="S10" s="3">
        <f>122+136</f>
        <v>258</v>
      </c>
      <c r="T10" s="3">
        <f>125+53</f>
        <v>178</v>
      </c>
      <c r="U10" s="15">
        <f t="shared" si="7"/>
        <v>5905</v>
      </c>
      <c r="V10" s="25"/>
      <c r="W10" s="11"/>
      <c r="X10" s="11">
        <v>1</v>
      </c>
      <c r="Y10" s="11"/>
      <c r="Z10" s="83">
        <f t="shared" si="8"/>
        <v>1</v>
      </c>
      <c r="AA10" s="14">
        <v>573</v>
      </c>
      <c r="AB10" s="11">
        <v>4017</v>
      </c>
      <c r="AC10" s="11">
        <v>115</v>
      </c>
      <c r="AD10" s="11">
        <v>136</v>
      </c>
      <c r="AE10" s="48">
        <f t="shared" si="9"/>
        <v>4841</v>
      </c>
      <c r="AF10" s="25">
        <f t="shared" si="10"/>
        <v>573</v>
      </c>
      <c r="AG10" s="11">
        <f t="shared" si="11"/>
        <v>4017</v>
      </c>
      <c r="AH10" s="11">
        <f t="shared" si="12"/>
        <v>114</v>
      </c>
      <c r="AI10" s="11">
        <f t="shared" si="13"/>
        <v>136</v>
      </c>
      <c r="AJ10" s="84">
        <f t="shared" si="14"/>
        <v>4840</v>
      </c>
      <c r="AK10" s="160"/>
      <c r="AL10" s="85" t="s">
        <v>21</v>
      </c>
      <c r="AM10" s="11">
        <f t="shared" si="15"/>
        <v>1700</v>
      </c>
      <c r="AN10" s="11">
        <f t="shared" si="16"/>
        <v>8579</v>
      </c>
      <c r="AO10" s="11">
        <f t="shared" si="17"/>
        <v>487</v>
      </c>
      <c r="AP10" s="11">
        <f t="shared" si="18"/>
        <v>425</v>
      </c>
      <c r="AQ10" s="84">
        <f t="shared" si="19"/>
        <v>11191</v>
      </c>
      <c r="AR10" s="160"/>
      <c r="AS10" s="26" t="s">
        <v>22</v>
      </c>
      <c r="AT10" s="27">
        <f>AM70</f>
        <v>7857</v>
      </c>
      <c r="AU10" s="27">
        <f>AN70</f>
        <v>35270</v>
      </c>
      <c r="AV10" s="27">
        <f>AO70</f>
        <v>2439</v>
      </c>
      <c r="AW10" s="27">
        <f>AP70</f>
        <v>0</v>
      </c>
      <c r="AX10" s="27">
        <f>AQ70</f>
        <v>45566</v>
      </c>
      <c r="AZ10" s="30"/>
      <c r="BA10" s="85" t="s">
        <v>21</v>
      </c>
      <c r="BB10" s="11">
        <f t="shared" si="20"/>
        <v>1694</v>
      </c>
      <c r="BC10" s="11">
        <f t="shared" si="21"/>
        <v>8365</v>
      </c>
      <c r="BD10" s="11">
        <f t="shared" si="22"/>
        <v>373</v>
      </c>
      <c r="BE10" s="11">
        <f t="shared" si="23"/>
        <v>314</v>
      </c>
      <c r="BF10" s="84">
        <f t="shared" si="24"/>
        <v>10746</v>
      </c>
    </row>
    <row r="11" spans="1:58" ht="15">
      <c r="A11" s="82" t="s">
        <v>23</v>
      </c>
      <c r="B11" s="18"/>
      <c r="C11" s="13"/>
      <c r="D11" s="13"/>
      <c r="E11" s="13"/>
      <c r="F11" s="83">
        <f t="shared" si="0"/>
        <v>0</v>
      </c>
      <c r="G11" s="18"/>
      <c r="H11" s="13">
        <v>12</v>
      </c>
      <c r="I11" s="13"/>
      <c r="J11" s="13"/>
      <c r="K11" s="83">
        <f t="shared" si="1"/>
        <v>12</v>
      </c>
      <c r="L11" s="14">
        <f t="shared" si="2"/>
        <v>0</v>
      </c>
      <c r="M11" s="11">
        <f t="shared" si="3"/>
        <v>12</v>
      </c>
      <c r="N11" s="11">
        <f t="shared" si="4"/>
        <v>0</v>
      </c>
      <c r="O11" s="11">
        <f t="shared" si="5"/>
        <v>0</v>
      </c>
      <c r="P11" s="15">
        <f t="shared" si="6"/>
        <v>12</v>
      </c>
      <c r="Q11" s="168">
        <v>16</v>
      </c>
      <c r="R11" s="3">
        <v>243</v>
      </c>
      <c r="S11" s="3">
        <v>30</v>
      </c>
      <c r="T11" s="3">
        <v>0</v>
      </c>
      <c r="U11" s="15">
        <f t="shared" si="7"/>
        <v>289</v>
      </c>
      <c r="V11" s="86"/>
      <c r="W11" s="13"/>
      <c r="X11" s="13"/>
      <c r="Y11" s="13"/>
      <c r="Z11" s="83">
        <f t="shared" si="8"/>
        <v>0</v>
      </c>
      <c r="AA11" s="18"/>
      <c r="AB11" s="13">
        <v>267</v>
      </c>
      <c r="AC11" s="13">
        <v>96</v>
      </c>
      <c r="AD11" s="13"/>
      <c r="AE11" s="48">
        <f t="shared" si="9"/>
        <v>363</v>
      </c>
      <c r="AF11" s="25">
        <f t="shared" si="10"/>
        <v>0</v>
      </c>
      <c r="AG11" s="11">
        <f t="shared" si="11"/>
        <v>267</v>
      </c>
      <c r="AH11" s="11">
        <f t="shared" si="12"/>
        <v>96</v>
      </c>
      <c r="AI11" s="11">
        <f t="shared" si="13"/>
        <v>0</v>
      </c>
      <c r="AJ11" s="84">
        <f t="shared" si="14"/>
        <v>363</v>
      </c>
      <c r="AK11" s="160"/>
      <c r="AL11" s="85" t="s">
        <v>23</v>
      </c>
      <c r="AM11" s="11">
        <f t="shared" si="15"/>
        <v>16</v>
      </c>
      <c r="AN11" s="11">
        <f t="shared" si="16"/>
        <v>522</v>
      </c>
      <c r="AO11" s="11">
        <f t="shared" si="17"/>
        <v>126</v>
      </c>
      <c r="AP11" s="11">
        <f t="shared" si="18"/>
        <v>0</v>
      </c>
      <c r="AQ11" s="84">
        <f t="shared" si="19"/>
        <v>664</v>
      </c>
      <c r="AR11" s="160"/>
      <c r="AS11" s="26" t="s">
        <v>24</v>
      </c>
      <c r="AT11" s="27">
        <f>AM81</f>
        <v>4851</v>
      </c>
      <c r="AU11" s="27">
        <f>AN81</f>
        <v>18542</v>
      </c>
      <c r="AV11" s="27">
        <f>AO81</f>
        <v>13542</v>
      </c>
      <c r="AW11" s="27">
        <f>AP81</f>
        <v>1966</v>
      </c>
      <c r="AX11" s="27">
        <f>AQ81</f>
        <v>38901</v>
      </c>
      <c r="AY11" s="27"/>
      <c r="AZ11" s="30"/>
      <c r="BA11" s="85" t="s">
        <v>23</v>
      </c>
      <c r="BB11" s="11">
        <f t="shared" si="20"/>
        <v>16</v>
      </c>
      <c r="BC11" s="11">
        <f t="shared" si="21"/>
        <v>510</v>
      </c>
      <c r="BD11" s="11">
        <f t="shared" si="22"/>
        <v>126</v>
      </c>
      <c r="BE11" s="11">
        <f t="shared" si="23"/>
        <v>0</v>
      </c>
      <c r="BF11" s="84">
        <f t="shared" si="24"/>
        <v>652</v>
      </c>
    </row>
    <row r="12" spans="1:58" ht="15">
      <c r="A12" s="82" t="s">
        <v>25</v>
      </c>
      <c r="B12" s="14"/>
      <c r="C12" s="11"/>
      <c r="D12" s="11"/>
      <c r="E12" s="11"/>
      <c r="F12" s="83">
        <f t="shared" si="0"/>
        <v>0</v>
      </c>
      <c r="G12" s="18"/>
      <c r="H12" s="13"/>
      <c r="I12" s="13">
        <v>24</v>
      </c>
      <c r="J12" s="13">
        <v>62</v>
      </c>
      <c r="K12" s="83">
        <f t="shared" si="1"/>
        <v>86</v>
      </c>
      <c r="L12" s="14">
        <f t="shared" si="2"/>
        <v>0</v>
      </c>
      <c r="M12" s="11">
        <f t="shared" si="3"/>
        <v>0</v>
      </c>
      <c r="N12" s="11">
        <f t="shared" si="4"/>
        <v>24</v>
      </c>
      <c r="O12" s="11">
        <f t="shared" si="5"/>
        <v>62</v>
      </c>
      <c r="P12" s="15">
        <f t="shared" si="6"/>
        <v>86</v>
      </c>
      <c r="Q12" s="168">
        <v>93</v>
      </c>
      <c r="R12" s="3">
        <v>383</v>
      </c>
      <c r="S12" s="3">
        <v>86</v>
      </c>
      <c r="T12" s="3">
        <v>102</v>
      </c>
      <c r="U12" s="15">
        <f t="shared" si="7"/>
        <v>664</v>
      </c>
      <c r="V12" s="25"/>
      <c r="W12" s="11"/>
      <c r="X12" s="11"/>
      <c r="Y12" s="11"/>
      <c r="Z12" s="83">
        <f t="shared" si="8"/>
        <v>0</v>
      </c>
      <c r="AA12" s="14"/>
      <c r="AB12" s="11">
        <v>204</v>
      </c>
      <c r="AC12" s="11">
        <v>50</v>
      </c>
      <c r="AD12" s="11">
        <v>105</v>
      </c>
      <c r="AE12" s="48">
        <f t="shared" si="9"/>
        <v>359</v>
      </c>
      <c r="AF12" s="25">
        <f t="shared" si="10"/>
        <v>0</v>
      </c>
      <c r="AG12" s="11">
        <f t="shared" si="11"/>
        <v>204</v>
      </c>
      <c r="AH12" s="11">
        <f t="shared" si="12"/>
        <v>50</v>
      </c>
      <c r="AI12" s="11">
        <f t="shared" si="13"/>
        <v>105</v>
      </c>
      <c r="AJ12" s="84">
        <f t="shared" si="14"/>
        <v>359</v>
      </c>
      <c r="AK12" s="160"/>
      <c r="AL12" s="85" t="s">
        <v>25</v>
      </c>
      <c r="AM12" s="11">
        <f t="shared" si="15"/>
        <v>93</v>
      </c>
      <c r="AN12" s="11">
        <f t="shared" si="16"/>
        <v>587</v>
      </c>
      <c r="AO12" s="11">
        <f t="shared" si="17"/>
        <v>160</v>
      </c>
      <c r="AP12" s="11">
        <f t="shared" si="18"/>
        <v>269</v>
      </c>
      <c r="AQ12" s="84">
        <f t="shared" si="19"/>
        <v>1109</v>
      </c>
      <c r="AR12" s="160"/>
      <c r="AS12" s="26" t="s">
        <v>26</v>
      </c>
      <c r="AT12" s="27">
        <f>AM96</f>
        <v>12532</v>
      </c>
      <c r="AU12" s="27">
        <f>AN96</f>
        <v>29919</v>
      </c>
      <c r="AV12" s="27">
        <f>AO96</f>
        <v>4825</v>
      </c>
      <c r="AW12" s="27">
        <f>AP96</f>
        <v>1020</v>
      </c>
      <c r="AX12" s="27">
        <f>AQ96</f>
        <v>48296</v>
      </c>
      <c r="AZ12" s="30"/>
      <c r="BA12" s="85" t="s">
        <v>25</v>
      </c>
      <c r="BB12" s="11">
        <f t="shared" si="20"/>
        <v>93</v>
      </c>
      <c r="BC12" s="11">
        <f t="shared" si="21"/>
        <v>587</v>
      </c>
      <c r="BD12" s="11">
        <f t="shared" si="22"/>
        <v>136</v>
      </c>
      <c r="BE12" s="11">
        <f t="shared" si="23"/>
        <v>207</v>
      </c>
      <c r="BF12" s="84">
        <f t="shared" si="24"/>
        <v>1023</v>
      </c>
    </row>
    <row r="13" spans="1:58" ht="15">
      <c r="A13" s="82" t="s">
        <v>27</v>
      </c>
      <c r="B13" s="14">
        <v>78</v>
      </c>
      <c r="C13" s="11">
        <v>21</v>
      </c>
      <c r="D13" s="11"/>
      <c r="E13" s="11"/>
      <c r="F13" s="83">
        <f>SUM(B13:E13)</f>
        <v>99</v>
      </c>
      <c r="G13" s="18">
        <v>107</v>
      </c>
      <c r="H13" s="13">
        <v>220</v>
      </c>
      <c r="I13" s="13"/>
      <c r="J13" s="13"/>
      <c r="K13" s="83">
        <f t="shared" si="1"/>
        <v>327</v>
      </c>
      <c r="L13" s="14">
        <f t="shared" si="2"/>
        <v>29</v>
      </c>
      <c r="M13" s="11">
        <f t="shared" si="3"/>
        <v>199</v>
      </c>
      <c r="N13" s="11">
        <f t="shared" si="4"/>
        <v>0</v>
      </c>
      <c r="O13" s="11">
        <f t="shared" si="5"/>
        <v>0</v>
      </c>
      <c r="P13" s="15">
        <f t="shared" si="6"/>
        <v>228</v>
      </c>
      <c r="Q13" s="168">
        <v>581</v>
      </c>
      <c r="R13" s="3">
        <v>732</v>
      </c>
      <c r="S13" s="3"/>
      <c r="T13" s="3"/>
      <c r="U13" s="15">
        <f t="shared" si="7"/>
        <v>1313</v>
      </c>
      <c r="V13" s="25">
        <v>39</v>
      </c>
      <c r="W13" s="11">
        <v>11</v>
      </c>
      <c r="X13" s="11"/>
      <c r="Y13" s="11"/>
      <c r="Z13" s="83">
        <f t="shared" si="8"/>
        <v>50</v>
      </c>
      <c r="AA13" s="14">
        <v>820</v>
      </c>
      <c r="AB13" s="11">
        <v>462</v>
      </c>
      <c r="AC13" s="11"/>
      <c r="AD13" s="11"/>
      <c r="AE13" s="48">
        <f t="shared" si="9"/>
        <v>1282</v>
      </c>
      <c r="AF13" s="25">
        <f t="shared" si="10"/>
        <v>781</v>
      </c>
      <c r="AG13" s="11">
        <f t="shared" si="11"/>
        <v>451</v>
      </c>
      <c r="AH13" s="11">
        <f t="shared" si="12"/>
        <v>0</v>
      </c>
      <c r="AI13" s="11">
        <f t="shared" si="13"/>
        <v>0</v>
      </c>
      <c r="AJ13" s="84">
        <f t="shared" si="14"/>
        <v>1232</v>
      </c>
      <c r="AK13" s="160"/>
      <c r="AL13" s="85" t="s">
        <v>27</v>
      </c>
      <c r="AM13" s="11">
        <f t="shared" si="15"/>
        <v>1508</v>
      </c>
      <c r="AN13" s="11">
        <f t="shared" si="16"/>
        <v>1414</v>
      </c>
      <c r="AO13" s="11">
        <f t="shared" si="17"/>
        <v>0</v>
      </c>
      <c r="AP13" s="11">
        <f t="shared" si="18"/>
        <v>0</v>
      </c>
      <c r="AQ13" s="84">
        <f t="shared" si="19"/>
        <v>2922</v>
      </c>
      <c r="AR13" s="160"/>
      <c r="AS13" s="26" t="s">
        <v>28</v>
      </c>
      <c r="AT13" s="27">
        <f>AM105</f>
        <v>10168</v>
      </c>
      <c r="AU13" s="27">
        <f>AN105</f>
        <v>25589</v>
      </c>
      <c r="AV13" s="27">
        <f>AO105</f>
        <v>4262</v>
      </c>
      <c r="AW13" s="27">
        <f>AP105</f>
        <v>1007</v>
      </c>
      <c r="AX13" s="27">
        <f>AQ105</f>
        <v>41026</v>
      </c>
      <c r="AZ13" s="30"/>
      <c r="BA13" s="85" t="s">
        <v>27</v>
      </c>
      <c r="BB13" s="11">
        <f t="shared" si="20"/>
        <v>1401</v>
      </c>
      <c r="BC13" s="11">
        <f t="shared" si="21"/>
        <v>1194</v>
      </c>
      <c r="BD13" s="11">
        <f t="shared" si="22"/>
        <v>0</v>
      </c>
      <c r="BE13" s="11">
        <f t="shared" si="23"/>
        <v>0</v>
      </c>
      <c r="BF13" s="84">
        <f t="shared" si="24"/>
        <v>2595</v>
      </c>
    </row>
    <row r="14" spans="1:58" ht="15.75" thickBot="1">
      <c r="A14" s="82" t="s">
        <v>29</v>
      </c>
      <c r="B14" s="14"/>
      <c r="C14" s="11"/>
      <c r="D14" s="11"/>
      <c r="E14" s="11"/>
      <c r="F14" s="83">
        <f t="shared" si="0"/>
        <v>0</v>
      </c>
      <c r="G14" s="18"/>
      <c r="H14" s="13">
        <v>32</v>
      </c>
      <c r="I14" s="13">
        <v>23</v>
      </c>
      <c r="J14" s="13"/>
      <c r="K14" s="83">
        <f t="shared" si="1"/>
        <v>55</v>
      </c>
      <c r="L14" s="14">
        <f t="shared" si="2"/>
        <v>0</v>
      </c>
      <c r="M14" s="11">
        <f t="shared" si="3"/>
        <v>32</v>
      </c>
      <c r="N14" s="11">
        <f t="shared" si="4"/>
        <v>23</v>
      </c>
      <c r="O14" s="11">
        <f t="shared" si="5"/>
        <v>0</v>
      </c>
      <c r="P14" s="15">
        <f t="shared" si="6"/>
        <v>55</v>
      </c>
      <c r="Q14" s="168">
        <v>268</v>
      </c>
      <c r="R14" s="3">
        <v>105</v>
      </c>
      <c r="S14" s="3"/>
      <c r="T14" s="3"/>
      <c r="U14" s="15">
        <f t="shared" si="7"/>
        <v>373</v>
      </c>
      <c r="V14" s="25"/>
      <c r="W14" s="11"/>
      <c r="X14" s="11"/>
      <c r="Y14" s="11"/>
      <c r="Z14" s="83">
        <f t="shared" si="8"/>
        <v>0</v>
      </c>
      <c r="AA14" s="14">
        <v>29</v>
      </c>
      <c r="AB14" s="11">
        <v>40</v>
      </c>
      <c r="AC14" s="11">
        <v>12</v>
      </c>
      <c r="AD14" s="11"/>
      <c r="AE14" s="48">
        <f t="shared" si="9"/>
        <v>81</v>
      </c>
      <c r="AF14" s="25">
        <f t="shared" si="10"/>
        <v>29</v>
      </c>
      <c r="AG14" s="11">
        <f t="shared" si="11"/>
        <v>40</v>
      </c>
      <c r="AH14" s="11">
        <f t="shared" si="12"/>
        <v>12</v>
      </c>
      <c r="AI14" s="11">
        <f t="shared" si="13"/>
        <v>0</v>
      </c>
      <c r="AJ14" s="84">
        <f t="shared" si="14"/>
        <v>81</v>
      </c>
      <c r="AK14" s="160"/>
      <c r="AL14" s="85" t="s">
        <v>29</v>
      </c>
      <c r="AM14" s="11">
        <f t="shared" si="15"/>
        <v>297</v>
      </c>
      <c r="AN14" s="11">
        <f t="shared" si="16"/>
        <v>177</v>
      </c>
      <c r="AO14" s="11">
        <f t="shared" si="17"/>
        <v>35</v>
      </c>
      <c r="AP14" s="11">
        <f t="shared" si="18"/>
        <v>0</v>
      </c>
      <c r="AQ14" s="84">
        <f t="shared" si="19"/>
        <v>509</v>
      </c>
      <c r="AR14" s="160"/>
      <c r="AS14" s="26" t="s">
        <v>30</v>
      </c>
      <c r="AT14" s="27">
        <f>AM113</f>
        <v>0</v>
      </c>
      <c r="AU14" s="27">
        <f>AN113</f>
        <v>0</v>
      </c>
      <c r="AV14" s="27">
        <f>AO113</f>
        <v>18027</v>
      </c>
      <c r="AW14" s="27">
        <f>AP113</f>
        <v>410</v>
      </c>
      <c r="AX14" s="27">
        <f>AQ113</f>
        <v>18437</v>
      </c>
      <c r="AZ14" s="30"/>
      <c r="BA14" s="85" t="s">
        <v>29</v>
      </c>
      <c r="BB14" s="11">
        <f t="shared" si="20"/>
        <v>297</v>
      </c>
      <c r="BC14" s="11">
        <f t="shared" si="21"/>
        <v>145</v>
      </c>
      <c r="BD14" s="11">
        <f t="shared" si="22"/>
        <v>12</v>
      </c>
      <c r="BE14" s="11">
        <f t="shared" si="23"/>
        <v>0</v>
      </c>
      <c r="BF14" s="84">
        <f t="shared" si="24"/>
        <v>454</v>
      </c>
    </row>
    <row r="15" spans="1:58" ht="15.75" thickTop="1">
      <c r="A15" s="82" t="s">
        <v>31</v>
      </c>
      <c r="B15" s="14"/>
      <c r="C15" s="11"/>
      <c r="D15" s="11"/>
      <c r="E15" s="11"/>
      <c r="F15" s="83">
        <f t="shared" si="0"/>
        <v>0</v>
      </c>
      <c r="G15" s="18">
        <v>12</v>
      </c>
      <c r="H15" s="13">
        <v>26</v>
      </c>
      <c r="I15" s="13">
        <v>9</v>
      </c>
      <c r="J15" s="13">
        <v>18</v>
      </c>
      <c r="K15" s="83">
        <f t="shared" si="1"/>
        <v>65</v>
      </c>
      <c r="L15" s="14">
        <f t="shared" si="2"/>
        <v>12</v>
      </c>
      <c r="M15" s="11">
        <f t="shared" si="3"/>
        <v>26</v>
      </c>
      <c r="N15" s="11">
        <f t="shared" si="4"/>
        <v>9</v>
      </c>
      <c r="O15" s="11">
        <f t="shared" si="5"/>
        <v>18</v>
      </c>
      <c r="P15" s="15">
        <f t="shared" si="6"/>
        <v>65</v>
      </c>
      <c r="Q15" s="168">
        <v>904</v>
      </c>
      <c r="R15" s="3">
        <v>1351</v>
      </c>
      <c r="S15" s="3">
        <v>37</v>
      </c>
      <c r="T15" s="3">
        <v>47</v>
      </c>
      <c r="U15" s="15">
        <f t="shared" si="7"/>
        <v>2339</v>
      </c>
      <c r="V15" s="25"/>
      <c r="W15" s="11"/>
      <c r="X15" s="11"/>
      <c r="Y15" s="11"/>
      <c r="Z15" s="83">
        <f t="shared" si="8"/>
        <v>0</v>
      </c>
      <c r="AA15" s="14">
        <v>135</v>
      </c>
      <c r="AB15" s="11">
        <v>1104</v>
      </c>
      <c r="AC15" s="11">
        <v>140</v>
      </c>
      <c r="AD15" s="11">
        <v>17</v>
      </c>
      <c r="AE15" s="48">
        <f t="shared" si="9"/>
        <v>1396</v>
      </c>
      <c r="AF15" s="25">
        <f t="shared" si="10"/>
        <v>135</v>
      </c>
      <c r="AG15" s="11">
        <f t="shared" si="11"/>
        <v>1104</v>
      </c>
      <c r="AH15" s="11">
        <f t="shared" si="12"/>
        <v>140</v>
      </c>
      <c r="AI15" s="11">
        <f t="shared" si="13"/>
        <v>17</v>
      </c>
      <c r="AJ15" s="84">
        <f t="shared" si="14"/>
        <v>1396</v>
      </c>
      <c r="AK15" s="160"/>
      <c r="AL15" s="85" t="s">
        <v>31</v>
      </c>
      <c r="AM15" s="11">
        <f t="shared" si="15"/>
        <v>1051</v>
      </c>
      <c r="AN15" s="11">
        <f t="shared" si="16"/>
        <v>2481</v>
      </c>
      <c r="AO15" s="11">
        <f t="shared" si="17"/>
        <v>186</v>
      </c>
      <c r="AP15" s="11">
        <f t="shared" si="18"/>
        <v>82</v>
      </c>
      <c r="AQ15" s="84">
        <f t="shared" si="19"/>
        <v>3800</v>
      </c>
      <c r="AR15" s="160"/>
      <c r="AT15" s="87"/>
      <c r="AU15" s="87"/>
      <c r="AV15" s="87"/>
      <c r="AW15" s="87"/>
      <c r="AX15" s="87"/>
      <c r="AZ15" s="30"/>
      <c r="BA15" s="85" t="s">
        <v>31</v>
      </c>
      <c r="BB15" s="11">
        <f t="shared" si="20"/>
        <v>1039</v>
      </c>
      <c r="BC15" s="11">
        <f t="shared" si="21"/>
        <v>2455</v>
      </c>
      <c r="BD15" s="11">
        <f t="shared" si="22"/>
        <v>177</v>
      </c>
      <c r="BE15" s="11">
        <f t="shared" si="23"/>
        <v>64</v>
      </c>
      <c r="BF15" s="84">
        <f t="shared" si="24"/>
        <v>3735</v>
      </c>
    </row>
    <row r="16" spans="1:58" ht="15.75">
      <c r="A16" s="82" t="s">
        <v>32</v>
      </c>
      <c r="B16" s="14"/>
      <c r="C16" s="11"/>
      <c r="D16" s="11"/>
      <c r="E16" s="11"/>
      <c r="F16" s="83">
        <f t="shared" si="0"/>
        <v>0</v>
      </c>
      <c r="G16" s="18"/>
      <c r="H16" s="13">
        <v>15</v>
      </c>
      <c r="I16" s="13">
        <v>14</v>
      </c>
      <c r="J16" s="13">
        <v>25</v>
      </c>
      <c r="K16" s="83">
        <f t="shared" si="1"/>
        <v>54</v>
      </c>
      <c r="L16" s="14">
        <f t="shared" si="2"/>
        <v>0</v>
      </c>
      <c r="M16" s="11">
        <f t="shared" si="3"/>
        <v>15</v>
      </c>
      <c r="N16" s="11">
        <f t="shared" si="4"/>
        <v>14</v>
      </c>
      <c r="O16" s="11">
        <f t="shared" si="5"/>
        <v>25</v>
      </c>
      <c r="P16" s="15">
        <f t="shared" si="6"/>
        <v>54</v>
      </c>
      <c r="Q16" s="168">
        <v>211</v>
      </c>
      <c r="R16" s="3">
        <v>439</v>
      </c>
      <c r="S16" s="3">
        <v>131</v>
      </c>
      <c r="T16" s="3">
        <v>53</v>
      </c>
      <c r="U16" s="15">
        <f t="shared" si="7"/>
        <v>834</v>
      </c>
      <c r="V16" s="25"/>
      <c r="W16" s="11">
        <v>4</v>
      </c>
      <c r="X16" s="11">
        <v>1</v>
      </c>
      <c r="Y16" s="11"/>
      <c r="Z16" s="83">
        <f t="shared" si="8"/>
        <v>5</v>
      </c>
      <c r="AA16" s="14">
        <v>149</v>
      </c>
      <c r="AB16" s="11">
        <f>493+585</f>
        <v>1078</v>
      </c>
      <c r="AC16" s="11">
        <f>132+204</f>
        <v>336</v>
      </c>
      <c r="AD16" s="11">
        <f>36+91</f>
        <v>127</v>
      </c>
      <c r="AE16" s="48">
        <f t="shared" si="9"/>
        <v>1690</v>
      </c>
      <c r="AF16" s="25">
        <f t="shared" si="10"/>
        <v>149</v>
      </c>
      <c r="AG16" s="11">
        <f t="shared" si="11"/>
        <v>1074</v>
      </c>
      <c r="AH16" s="11">
        <f t="shared" si="12"/>
        <v>335</v>
      </c>
      <c r="AI16" s="11">
        <f t="shared" si="13"/>
        <v>127</v>
      </c>
      <c r="AJ16" s="84">
        <f t="shared" si="14"/>
        <v>1685</v>
      </c>
      <c r="AK16" s="160"/>
      <c r="AL16" s="85" t="s">
        <v>32</v>
      </c>
      <c r="AM16" s="11">
        <f t="shared" si="15"/>
        <v>360</v>
      </c>
      <c r="AN16" s="11">
        <f t="shared" si="16"/>
        <v>1532</v>
      </c>
      <c r="AO16" s="11">
        <f t="shared" si="17"/>
        <v>481</v>
      </c>
      <c r="AP16" s="11">
        <f t="shared" si="18"/>
        <v>205</v>
      </c>
      <c r="AQ16" s="84">
        <f t="shared" si="19"/>
        <v>2578</v>
      </c>
      <c r="AR16" s="160"/>
      <c r="AS16" s="38" t="s">
        <v>33</v>
      </c>
      <c r="AT16" s="88">
        <f>AM114</f>
        <v>224967</v>
      </c>
      <c r="AU16" s="88">
        <f>AN114</f>
        <v>253942</v>
      </c>
      <c r="AV16" s="88">
        <f>AO114</f>
        <v>62666</v>
      </c>
      <c r="AW16" s="88">
        <f>AP114</f>
        <v>11102</v>
      </c>
      <c r="AX16" s="88">
        <f>AQ114</f>
        <v>552677</v>
      </c>
      <c r="AZ16" s="30"/>
      <c r="BA16" s="85" t="s">
        <v>32</v>
      </c>
      <c r="BB16" s="11">
        <f t="shared" si="20"/>
        <v>360</v>
      </c>
      <c r="BC16" s="11">
        <f t="shared" si="21"/>
        <v>1517</v>
      </c>
      <c r="BD16" s="11">
        <f t="shared" si="22"/>
        <v>467</v>
      </c>
      <c r="BE16" s="11">
        <f t="shared" si="23"/>
        <v>180</v>
      </c>
      <c r="BF16" s="84">
        <f t="shared" si="24"/>
        <v>2524</v>
      </c>
    </row>
    <row r="17" spans="1:58" ht="15">
      <c r="A17" s="82" t="s">
        <v>34</v>
      </c>
      <c r="B17" s="14"/>
      <c r="C17" s="11"/>
      <c r="D17" s="11"/>
      <c r="E17" s="11"/>
      <c r="F17" s="83">
        <f t="shared" si="0"/>
        <v>0</v>
      </c>
      <c r="G17" s="18"/>
      <c r="H17" s="13">
        <v>1</v>
      </c>
      <c r="I17" s="13">
        <v>12</v>
      </c>
      <c r="J17" s="13">
        <v>29</v>
      </c>
      <c r="K17" s="83">
        <f t="shared" si="1"/>
        <v>42</v>
      </c>
      <c r="L17" s="14">
        <f t="shared" si="2"/>
        <v>0</v>
      </c>
      <c r="M17" s="11">
        <f t="shared" si="3"/>
        <v>1</v>
      </c>
      <c r="N17" s="11">
        <f t="shared" si="4"/>
        <v>12</v>
      </c>
      <c r="O17" s="11">
        <f t="shared" si="5"/>
        <v>29</v>
      </c>
      <c r="P17" s="15">
        <f t="shared" si="6"/>
        <v>42</v>
      </c>
      <c r="Q17" s="168">
        <v>0</v>
      </c>
      <c r="R17" s="3">
        <v>30</v>
      </c>
      <c r="S17" s="3">
        <v>22</v>
      </c>
      <c r="T17" s="3">
        <v>147</v>
      </c>
      <c r="U17" s="15">
        <f t="shared" si="7"/>
        <v>199</v>
      </c>
      <c r="V17" s="25"/>
      <c r="W17" s="11"/>
      <c r="X17" s="11"/>
      <c r="Y17" s="11"/>
      <c r="Z17" s="83">
        <f t="shared" si="8"/>
        <v>0</v>
      </c>
      <c r="AA17" s="14"/>
      <c r="AB17" s="11">
        <v>294</v>
      </c>
      <c r="AC17" s="11">
        <v>33</v>
      </c>
      <c r="AD17" s="11">
        <v>116</v>
      </c>
      <c r="AE17" s="48">
        <f t="shared" si="9"/>
        <v>443</v>
      </c>
      <c r="AF17" s="25">
        <f t="shared" si="10"/>
        <v>0</v>
      </c>
      <c r="AG17" s="11">
        <f t="shared" si="11"/>
        <v>294</v>
      </c>
      <c r="AH17" s="11">
        <f t="shared" si="12"/>
        <v>33</v>
      </c>
      <c r="AI17" s="11">
        <f t="shared" si="13"/>
        <v>116</v>
      </c>
      <c r="AJ17" s="84">
        <f t="shared" si="14"/>
        <v>443</v>
      </c>
      <c r="AK17" s="160"/>
      <c r="AL17" s="85" t="s">
        <v>34</v>
      </c>
      <c r="AM17" s="11">
        <f t="shared" si="15"/>
        <v>0</v>
      </c>
      <c r="AN17" s="11">
        <f t="shared" si="16"/>
        <v>325</v>
      </c>
      <c r="AO17" s="11">
        <f t="shared" si="17"/>
        <v>67</v>
      </c>
      <c r="AP17" s="11">
        <f t="shared" si="18"/>
        <v>292</v>
      </c>
      <c r="AQ17" s="84">
        <f t="shared" si="19"/>
        <v>684</v>
      </c>
      <c r="AR17" s="160"/>
      <c r="AZ17" s="30"/>
      <c r="BA17" s="85" t="s">
        <v>34</v>
      </c>
      <c r="BB17" s="11">
        <f t="shared" si="20"/>
        <v>0</v>
      </c>
      <c r="BC17" s="11">
        <f t="shared" si="21"/>
        <v>324</v>
      </c>
      <c r="BD17" s="11">
        <f t="shared" si="22"/>
        <v>55</v>
      </c>
      <c r="BE17" s="11">
        <f t="shared" si="23"/>
        <v>263</v>
      </c>
      <c r="BF17" s="84">
        <f t="shared" si="24"/>
        <v>642</v>
      </c>
    </row>
    <row r="18" spans="1:58" ht="16.5" thickBot="1">
      <c r="A18" s="89" t="s">
        <v>35</v>
      </c>
      <c r="B18" s="16">
        <f>SUM(B8:B17)</f>
        <v>78</v>
      </c>
      <c r="C18" s="12">
        <f>SUM(C8:C17)</f>
        <v>32</v>
      </c>
      <c r="D18" s="12">
        <f>SUM(D8:D17)</f>
        <v>0</v>
      </c>
      <c r="E18" s="12">
        <f>SUM(E8:E17)</f>
        <v>0</v>
      </c>
      <c r="F18" s="90">
        <f>SUM(B18:E18)</f>
        <v>110</v>
      </c>
      <c r="G18" s="16">
        <f>SUM(G8:G17)</f>
        <v>125</v>
      </c>
      <c r="H18" s="12">
        <f>SUM(H8:H17)</f>
        <v>520</v>
      </c>
      <c r="I18" s="12">
        <f>SUM(I8:I17)</f>
        <v>272</v>
      </c>
      <c r="J18" s="12">
        <f>SUM(J8:J17)</f>
        <v>373</v>
      </c>
      <c r="K18" s="90">
        <f>SUM(G18:J18)</f>
        <v>1290</v>
      </c>
      <c r="L18" s="16">
        <f>SUM(L8:L17)</f>
        <v>47</v>
      </c>
      <c r="M18" s="12">
        <f>SUM(M8:M17)</f>
        <v>488</v>
      </c>
      <c r="N18" s="12">
        <f>SUM(N8:N17)</f>
        <v>272</v>
      </c>
      <c r="O18" s="12">
        <f>SUM(O8:O17)</f>
        <v>373</v>
      </c>
      <c r="P18" s="17">
        <f>SUM(P8:P17)</f>
        <v>1180</v>
      </c>
      <c r="Q18" s="169">
        <f>SUM(Q8:Q17)</f>
        <v>4334</v>
      </c>
      <c r="R18" s="2">
        <f>SUM(R8:R17)</f>
        <v>11380</v>
      </c>
      <c r="S18" s="2">
        <f>SUM(S8:S17)</f>
        <v>962</v>
      </c>
      <c r="T18" s="2">
        <f>SUM(T8:T17)</f>
        <v>710</v>
      </c>
      <c r="U18" s="17">
        <f t="shared" si="7"/>
        <v>17386</v>
      </c>
      <c r="V18" s="91">
        <f>SUM(V7:V17)</f>
        <v>39</v>
      </c>
      <c r="W18" s="12">
        <f>SUM(W7:W17)</f>
        <v>15</v>
      </c>
      <c r="X18" s="12">
        <f>SUM(X7:X17)</f>
        <v>6</v>
      </c>
      <c r="Y18" s="12">
        <f>SUM(Y7:Y17)</f>
        <v>0</v>
      </c>
      <c r="Z18" s="90">
        <f t="shared" si="8"/>
        <v>60</v>
      </c>
      <c r="AA18" s="16">
        <f aca="true" t="shared" si="25" ref="AA18:AJ18">SUM(AA8:AA17)</f>
        <v>2704</v>
      </c>
      <c r="AB18" s="16">
        <f t="shared" si="25"/>
        <v>10253</v>
      </c>
      <c r="AC18" s="16">
        <f t="shared" si="25"/>
        <v>1486</v>
      </c>
      <c r="AD18" s="16">
        <f t="shared" si="25"/>
        <v>688</v>
      </c>
      <c r="AE18" s="16">
        <f t="shared" si="25"/>
        <v>15131</v>
      </c>
      <c r="AF18" s="91">
        <f t="shared" si="25"/>
        <v>2665</v>
      </c>
      <c r="AG18" s="12">
        <f t="shared" si="25"/>
        <v>10238</v>
      </c>
      <c r="AH18" s="12">
        <f t="shared" si="25"/>
        <v>1480</v>
      </c>
      <c r="AI18" s="12">
        <f t="shared" si="25"/>
        <v>688</v>
      </c>
      <c r="AJ18" s="92">
        <f t="shared" si="25"/>
        <v>15071</v>
      </c>
      <c r="AK18" s="161"/>
      <c r="AL18" s="93" t="s">
        <v>35</v>
      </c>
      <c r="AM18" s="12">
        <f>SUM(AM8:AM17)</f>
        <v>7163</v>
      </c>
      <c r="AN18" s="12">
        <f>SUM(AN8:AN17)</f>
        <v>22153</v>
      </c>
      <c r="AO18" s="12">
        <f>SUM(AO8:AO17)</f>
        <v>2720</v>
      </c>
      <c r="AP18" s="12">
        <f>SUM(AP8:AP17)</f>
        <v>1771</v>
      </c>
      <c r="AQ18" s="92">
        <f t="shared" si="19"/>
        <v>33807</v>
      </c>
      <c r="AR18" s="161"/>
      <c r="AS18" s="38" t="s">
        <v>36</v>
      </c>
      <c r="AT18" s="27">
        <f>AM159</f>
        <v>13744</v>
      </c>
      <c r="AU18" s="27">
        <f>AN159</f>
        <v>7087</v>
      </c>
      <c r="AV18" s="27">
        <f>AO159</f>
        <v>0</v>
      </c>
      <c r="AW18" s="27">
        <f>AP159</f>
        <v>0</v>
      </c>
      <c r="AX18" s="27">
        <f>AQ159</f>
        <v>20831</v>
      </c>
      <c r="AZ18" s="30"/>
      <c r="BA18" s="93" t="s">
        <v>35</v>
      </c>
      <c r="BB18" s="35">
        <f>SUM(BB8:BB17)</f>
        <v>7038</v>
      </c>
      <c r="BC18" s="35">
        <f>SUM(BC8:BC17)</f>
        <v>21633</v>
      </c>
      <c r="BD18" s="35">
        <f>SUM(BD8:BD17)</f>
        <v>2448</v>
      </c>
      <c r="BE18" s="35">
        <f>SUM(BE8:BE17)</f>
        <v>1398</v>
      </c>
      <c r="BF18" s="94">
        <f>SUM(BF8:BF17)</f>
        <v>32517</v>
      </c>
    </row>
    <row r="19" spans="1:58" ht="15.75">
      <c r="A19" s="95" t="s">
        <v>37</v>
      </c>
      <c r="B19" s="14"/>
      <c r="C19" s="11"/>
      <c r="D19" s="11"/>
      <c r="E19" s="11"/>
      <c r="F19" s="83"/>
      <c r="G19" s="14"/>
      <c r="H19" s="11"/>
      <c r="I19" s="11"/>
      <c r="J19" s="11"/>
      <c r="K19" s="83"/>
      <c r="L19" s="14"/>
      <c r="M19" s="11"/>
      <c r="N19" s="11"/>
      <c r="O19" s="11"/>
      <c r="P19" s="15"/>
      <c r="Q19" s="170"/>
      <c r="R19" s="5"/>
      <c r="S19" s="5"/>
      <c r="T19" s="5"/>
      <c r="U19" s="15"/>
      <c r="V19" s="25"/>
      <c r="W19" s="11"/>
      <c r="X19" s="11"/>
      <c r="Y19" s="11"/>
      <c r="Z19" s="83"/>
      <c r="AA19" s="14"/>
      <c r="AB19" s="11"/>
      <c r="AC19" s="11"/>
      <c r="AD19" s="11"/>
      <c r="AE19" s="15"/>
      <c r="AF19" s="25"/>
      <c r="AG19" s="11"/>
      <c r="AH19" s="11"/>
      <c r="AI19" s="11"/>
      <c r="AJ19" s="84"/>
      <c r="AK19" s="160"/>
      <c r="AL19" s="96" t="s">
        <v>37</v>
      </c>
      <c r="AM19" s="97"/>
      <c r="AN19" s="97"/>
      <c r="AO19" s="97"/>
      <c r="AP19" s="97"/>
      <c r="AQ19" s="98"/>
      <c r="AR19" s="160"/>
      <c r="AS19" s="38" t="s">
        <v>38</v>
      </c>
      <c r="AT19" s="88">
        <f>(AT18+AT16)</f>
        <v>238711</v>
      </c>
      <c r="AU19" s="88">
        <f>(AU18+AU16)</f>
        <v>261029</v>
      </c>
      <c r="AV19" s="88">
        <f>(AV18+AV16)</f>
        <v>62666</v>
      </c>
      <c r="AW19" s="88">
        <f>(AW18+AW16)</f>
        <v>11102</v>
      </c>
      <c r="AX19" s="88">
        <f>(AX18+AX16)</f>
        <v>573508</v>
      </c>
      <c r="AZ19" s="30"/>
      <c r="BA19" s="96" t="s">
        <v>37</v>
      </c>
      <c r="BB19" s="97"/>
      <c r="BC19" s="97"/>
      <c r="BD19" s="97"/>
      <c r="BE19" s="97"/>
      <c r="BF19" s="98"/>
    </row>
    <row r="20" spans="1:58" ht="15">
      <c r="A20" s="82" t="s">
        <v>39</v>
      </c>
      <c r="B20" s="14"/>
      <c r="C20" s="11"/>
      <c r="D20" s="11"/>
      <c r="E20" s="11"/>
      <c r="F20" s="83">
        <f>SUM(B20:E20)</f>
        <v>0</v>
      </c>
      <c r="G20" s="14"/>
      <c r="H20" s="11"/>
      <c r="I20" s="11">
        <v>0</v>
      </c>
      <c r="J20" s="11"/>
      <c r="K20" s="83">
        <f>SUM(G20:J20)</f>
        <v>0</v>
      </c>
      <c r="L20" s="14">
        <f>(G20-B20)</f>
        <v>0</v>
      </c>
      <c r="M20" s="11">
        <f aca="true" t="shared" si="26" ref="L20:O24">(H20-C20)</f>
        <v>0</v>
      </c>
      <c r="N20" s="11">
        <f t="shared" si="26"/>
        <v>0</v>
      </c>
      <c r="O20" s="11">
        <f t="shared" si="26"/>
        <v>0</v>
      </c>
      <c r="P20" s="15">
        <f>SUM(L20:O20)</f>
        <v>0</v>
      </c>
      <c r="Q20" s="170"/>
      <c r="R20" s="5"/>
      <c r="S20" s="5"/>
      <c r="T20" s="5"/>
      <c r="U20" s="15">
        <f>SUM(Q20:T20)</f>
        <v>0</v>
      </c>
      <c r="V20" s="25"/>
      <c r="W20" s="11"/>
      <c r="X20" s="11"/>
      <c r="Y20" s="11"/>
      <c r="Z20" s="83">
        <f aca="true" t="shared" si="27" ref="Z20:Z25">SUM(V20:Y20)</f>
        <v>0</v>
      </c>
      <c r="AA20" s="14"/>
      <c r="AB20" s="11"/>
      <c r="AC20" s="11"/>
      <c r="AD20" s="11"/>
      <c r="AE20" s="15">
        <f>SUM(AA20:AD20)</f>
        <v>0</v>
      </c>
      <c r="AF20" s="25">
        <f aca="true" t="shared" si="28" ref="AF20:AI24">AA20-V20</f>
        <v>0</v>
      </c>
      <c r="AG20" s="11">
        <f t="shared" si="28"/>
        <v>0</v>
      </c>
      <c r="AH20" s="11">
        <f t="shared" si="28"/>
        <v>0</v>
      </c>
      <c r="AI20" s="11">
        <f t="shared" si="28"/>
        <v>0</v>
      </c>
      <c r="AJ20" s="84">
        <f>SUM(AF20:AI20)</f>
        <v>0</v>
      </c>
      <c r="AK20" s="160"/>
      <c r="AL20" s="85" t="s">
        <v>39</v>
      </c>
      <c r="AM20" s="11">
        <f aca="true" t="shared" si="29" ref="AM20:AP24">AA20+Q20+G20</f>
        <v>0</v>
      </c>
      <c r="AN20" s="11">
        <f t="shared" si="29"/>
        <v>0</v>
      </c>
      <c r="AO20" s="11">
        <f t="shared" si="29"/>
        <v>0</v>
      </c>
      <c r="AP20" s="11">
        <f t="shared" si="29"/>
        <v>0</v>
      </c>
      <c r="AQ20" s="84">
        <f>(K20+U20+AE20)</f>
        <v>0</v>
      </c>
      <c r="AR20" s="160"/>
      <c r="AZ20" s="30"/>
      <c r="BA20" s="85" t="s">
        <v>39</v>
      </c>
      <c r="BB20" s="11">
        <f aca="true" t="shared" si="30" ref="BB20:BE24">AM20-G20</f>
        <v>0</v>
      </c>
      <c r="BC20" s="11">
        <f t="shared" si="30"/>
        <v>0</v>
      </c>
      <c r="BD20" s="11">
        <f t="shared" si="30"/>
        <v>0</v>
      </c>
      <c r="BE20" s="11">
        <f t="shared" si="30"/>
        <v>0</v>
      </c>
      <c r="BF20" s="84">
        <f>SUM(BB20:BE20)</f>
        <v>0</v>
      </c>
    </row>
    <row r="21" spans="1:58" ht="15">
      <c r="A21" s="82" t="s">
        <v>40</v>
      </c>
      <c r="B21" s="14"/>
      <c r="C21" s="11"/>
      <c r="D21" s="11">
        <v>5</v>
      </c>
      <c r="E21" s="11"/>
      <c r="F21" s="83">
        <f>SUM(B21:E21)</f>
        <v>5</v>
      </c>
      <c r="G21" s="14">
        <v>20</v>
      </c>
      <c r="H21" s="11">
        <v>156</v>
      </c>
      <c r="I21" s="11">
        <v>5</v>
      </c>
      <c r="J21" s="11"/>
      <c r="K21" s="83">
        <f>SUM(G21:J21)</f>
        <v>181</v>
      </c>
      <c r="L21" s="14">
        <f t="shared" si="26"/>
        <v>20</v>
      </c>
      <c r="M21" s="11">
        <f t="shared" si="26"/>
        <v>156</v>
      </c>
      <c r="N21" s="11">
        <f t="shared" si="26"/>
        <v>0</v>
      </c>
      <c r="O21" s="11">
        <f t="shared" si="26"/>
        <v>0</v>
      </c>
      <c r="P21" s="15">
        <f>SUM(L21:O21)</f>
        <v>176</v>
      </c>
      <c r="Q21" s="170">
        <f>198+927</f>
        <v>1125</v>
      </c>
      <c r="R21" s="5">
        <v>3933</v>
      </c>
      <c r="S21" s="5">
        <v>955</v>
      </c>
      <c r="T21" s="5"/>
      <c r="U21" s="15">
        <f>SUM(Q21:T21)</f>
        <v>6013</v>
      </c>
      <c r="V21" s="25"/>
      <c r="W21" s="11"/>
      <c r="X21" s="11"/>
      <c r="Y21" s="11"/>
      <c r="Z21" s="83">
        <f t="shared" si="27"/>
        <v>0</v>
      </c>
      <c r="AA21" s="14">
        <v>731</v>
      </c>
      <c r="AB21" s="11">
        <v>3288</v>
      </c>
      <c r="AC21" s="11">
        <v>1245</v>
      </c>
      <c r="AD21" s="11"/>
      <c r="AE21" s="15">
        <f>SUM(AA21:AD21)</f>
        <v>5264</v>
      </c>
      <c r="AF21" s="25">
        <f t="shared" si="28"/>
        <v>731</v>
      </c>
      <c r="AG21" s="11">
        <f t="shared" si="28"/>
        <v>3288</v>
      </c>
      <c r="AH21" s="11">
        <f t="shared" si="28"/>
        <v>1245</v>
      </c>
      <c r="AI21" s="11">
        <f t="shared" si="28"/>
        <v>0</v>
      </c>
      <c r="AJ21" s="84">
        <f>SUM(AF21:AI21)</f>
        <v>5264</v>
      </c>
      <c r="AK21" s="160"/>
      <c r="AL21" s="85" t="s">
        <v>40</v>
      </c>
      <c r="AM21" s="11">
        <f t="shared" si="29"/>
        <v>1876</v>
      </c>
      <c r="AN21" s="11">
        <f t="shared" si="29"/>
        <v>7377</v>
      </c>
      <c r="AO21" s="11">
        <f t="shared" si="29"/>
        <v>2205</v>
      </c>
      <c r="AP21" s="11">
        <f t="shared" si="29"/>
        <v>0</v>
      </c>
      <c r="AQ21" s="84">
        <f>(K21+U21+AE21)</f>
        <v>11458</v>
      </c>
      <c r="AR21" s="160"/>
      <c r="AZ21" s="30"/>
      <c r="BA21" s="85" t="s">
        <v>40</v>
      </c>
      <c r="BB21" s="11">
        <f t="shared" si="30"/>
        <v>1856</v>
      </c>
      <c r="BC21" s="11">
        <f t="shared" si="30"/>
        <v>7221</v>
      </c>
      <c r="BD21" s="11">
        <f t="shared" si="30"/>
        <v>2200</v>
      </c>
      <c r="BE21" s="11">
        <f t="shared" si="30"/>
        <v>0</v>
      </c>
      <c r="BF21" s="84">
        <f>SUM(BB21:BE21)</f>
        <v>11277</v>
      </c>
    </row>
    <row r="22" spans="1:58" ht="15">
      <c r="A22" s="82" t="s">
        <v>173</v>
      </c>
      <c r="B22" s="14"/>
      <c r="C22" s="11"/>
      <c r="D22" s="11"/>
      <c r="E22" s="11"/>
      <c r="F22" s="83">
        <f>SUM(B22:E22)</f>
        <v>0</v>
      </c>
      <c r="G22" s="14">
        <v>2</v>
      </c>
      <c r="H22" s="11"/>
      <c r="I22" s="11">
        <v>7</v>
      </c>
      <c r="J22" s="11"/>
      <c r="K22" s="83">
        <f>SUM(G22:J22)</f>
        <v>9</v>
      </c>
      <c r="L22" s="14">
        <f t="shared" si="26"/>
        <v>2</v>
      </c>
      <c r="M22" s="11">
        <f t="shared" si="26"/>
        <v>0</v>
      </c>
      <c r="N22" s="11">
        <f t="shared" si="26"/>
        <v>7</v>
      </c>
      <c r="O22" s="11">
        <f t="shared" si="26"/>
        <v>0</v>
      </c>
      <c r="P22" s="15">
        <f>SUM(L22:O22)</f>
        <v>9</v>
      </c>
      <c r="Q22" s="170">
        <f>368+90</f>
        <v>458</v>
      </c>
      <c r="R22" s="5">
        <v>954</v>
      </c>
      <c r="S22" s="5">
        <v>277</v>
      </c>
      <c r="T22" s="5"/>
      <c r="U22" s="15">
        <f>SUM(Q22:T22)</f>
        <v>1689</v>
      </c>
      <c r="V22" s="25"/>
      <c r="W22" s="11"/>
      <c r="X22" s="11"/>
      <c r="Y22" s="11"/>
      <c r="Z22" s="83">
        <f t="shared" si="27"/>
        <v>0</v>
      </c>
      <c r="AA22" s="14">
        <v>358</v>
      </c>
      <c r="AB22" s="11">
        <v>832</v>
      </c>
      <c r="AC22" s="11">
        <v>544</v>
      </c>
      <c r="AD22" s="11"/>
      <c r="AE22" s="15">
        <f>SUM(AA22:AD22)</f>
        <v>1734</v>
      </c>
      <c r="AF22" s="25">
        <f t="shared" si="28"/>
        <v>358</v>
      </c>
      <c r="AG22" s="11">
        <f t="shared" si="28"/>
        <v>832</v>
      </c>
      <c r="AH22" s="11">
        <f t="shared" si="28"/>
        <v>544</v>
      </c>
      <c r="AI22" s="11">
        <f t="shared" si="28"/>
        <v>0</v>
      </c>
      <c r="AJ22" s="84">
        <f>SUM(AF22:AI22)</f>
        <v>1734</v>
      </c>
      <c r="AK22" s="160"/>
      <c r="AL22" s="85" t="s">
        <v>41</v>
      </c>
      <c r="AM22" s="11">
        <f t="shared" si="29"/>
        <v>818</v>
      </c>
      <c r="AN22" s="11">
        <f t="shared" si="29"/>
        <v>1786</v>
      </c>
      <c r="AO22" s="11">
        <f t="shared" si="29"/>
        <v>828</v>
      </c>
      <c r="AP22" s="11">
        <f t="shared" si="29"/>
        <v>0</v>
      </c>
      <c r="AQ22" s="84">
        <f>(K22+U22+AE22)</f>
        <v>3432</v>
      </c>
      <c r="AR22" s="160"/>
      <c r="AZ22" s="30"/>
      <c r="BA22" s="85" t="s">
        <v>41</v>
      </c>
      <c r="BB22" s="11">
        <f t="shared" si="30"/>
        <v>816</v>
      </c>
      <c r="BC22" s="11">
        <f t="shared" si="30"/>
        <v>1786</v>
      </c>
      <c r="BD22" s="11">
        <f t="shared" si="30"/>
        <v>821</v>
      </c>
      <c r="BE22" s="11">
        <f t="shared" si="30"/>
        <v>0</v>
      </c>
      <c r="BF22" s="84">
        <f>SUM(BB22:BE22)</f>
        <v>3423</v>
      </c>
    </row>
    <row r="23" spans="1:58" ht="15">
      <c r="A23" s="82" t="s">
        <v>42</v>
      </c>
      <c r="B23" s="14"/>
      <c r="C23" s="11">
        <v>3</v>
      </c>
      <c r="D23" s="11"/>
      <c r="E23" s="11"/>
      <c r="F23" s="83">
        <f>SUM(B23:E23)</f>
        <v>3</v>
      </c>
      <c r="G23" s="14"/>
      <c r="H23" s="11">
        <v>3</v>
      </c>
      <c r="I23" s="11">
        <v>9</v>
      </c>
      <c r="J23" s="11"/>
      <c r="K23" s="83">
        <f>SUM(G23:J23)</f>
        <v>12</v>
      </c>
      <c r="L23" s="14">
        <f t="shared" si="26"/>
        <v>0</v>
      </c>
      <c r="M23" s="11">
        <f t="shared" si="26"/>
        <v>0</v>
      </c>
      <c r="N23" s="11">
        <f t="shared" si="26"/>
        <v>9</v>
      </c>
      <c r="O23" s="11">
        <f t="shared" si="26"/>
        <v>0</v>
      </c>
      <c r="P23" s="15">
        <f>SUM(L23:O23)</f>
        <v>9</v>
      </c>
      <c r="R23" s="4">
        <v>415</v>
      </c>
      <c r="S23" s="5">
        <v>205</v>
      </c>
      <c r="T23" s="5"/>
      <c r="U23" s="15">
        <f>SUM(Q23:T23)</f>
        <v>620</v>
      </c>
      <c r="V23" s="25"/>
      <c r="W23" s="11"/>
      <c r="X23" s="11"/>
      <c r="Y23" s="11"/>
      <c r="Z23" s="83">
        <f t="shared" si="27"/>
        <v>0</v>
      </c>
      <c r="AA23" s="14"/>
      <c r="AB23" s="11">
        <v>21</v>
      </c>
      <c r="AC23" s="11">
        <v>203</v>
      </c>
      <c r="AD23" s="11"/>
      <c r="AE23" s="15">
        <f>SUM(AA23:AD23)</f>
        <v>224</v>
      </c>
      <c r="AF23" s="25">
        <f t="shared" si="28"/>
        <v>0</v>
      </c>
      <c r="AG23" s="11">
        <f t="shared" si="28"/>
        <v>21</v>
      </c>
      <c r="AH23" s="11">
        <f t="shared" si="28"/>
        <v>203</v>
      </c>
      <c r="AI23" s="11">
        <f t="shared" si="28"/>
        <v>0</v>
      </c>
      <c r="AJ23" s="84">
        <f>SUM(AF23:AI23)</f>
        <v>224</v>
      </c>
      <c r="AK23" s="160"/>
      <c r="AL23" s="85" t="s">
        <v>42</v>
      </c>
      <c r="AM23" s="11">
        <f t="shared" si="29"/>
        <v>0</v>
      </c>
      <c r="AN23" s="11">
        <f t="shared" si="29"/>
        <v>439</v>
      </c>
      <c r="AO23" s="11">
        <f t="shared" si="29"/>
        <v>417</v>
      </c>
      <c r="AP23" s="11">
        <f t="shared" si="29"/>
        <v>0</v>
      </c>
      <c r="AQ23" s="84">
        <f>(K23+U23+AE23)</f>
        <v>856</v>
      </c>
      <c r="AR23" s="160"/>
      <c r="AZ23" s="30"/>
      <c r="BA23" s="85" t="s">
        <v>42</v>
      </c>
      <c r="BB23" s="11">
        <f t="shared" si="30"/>
        <v>0</v>
      </c>
      <c r="BC23" s="11">
        <f t="shared" si="30"/>
        <v>436</v>
      </c>
      <c r="BD23" s="11">
        <f t="shared" si="30"/>
        <v>408</v>
      </c>
      <c r="BE23" s="11">
        <f t="shared" si="30"/>
        <v>0</v>
      </c>
      <c r="BF23" s="84">
        <f>SUM(BB23:BE23)</f>
        <v>844</v>
      </c>
    </row>
    <row r="24" spans="1:58" ht="15" customHeight="1">
      <c r="A24" s="82" t="s">
        <v>43</v>
      </c>
      <c r="B24" s="14"/>
      <c r="C24" s="11"/>
      <c r="D24" s="11"/>
      <c r="E24" s="11"/>
      <c r="F24" s="83">
        <f>SUM(B24:E24)</f>
        <v>0</v>
      </c>
      <c r="G24" s="14">
        <v>21</v>
      </c>
      <c r="H24" s="11">
        <v>38</v>
      </c>
      <c r="I24" s="11">
        <v>42</v>
      </c>
      <c r="J24" s="11"/>
      <c r="K24" s="83">
        <f>SUM(G24:J24)</f>
        <v>101</v>
      </c>
      <c r="L24" s="14">
        <f>(G24-B24)</f>
        <v>21</v>
      </c>
      <c r="M24" s="148">
        <f t="shared" si="26"/>
        <v>38</v>
      </c>
      <c r="N24" s="11">
        <f>(I24-D24)</f>
        <v>42</v>
      </c>
      <c r="O24" s="25">
        <f t="shared" si="26"/>
        <v>0</v>
      </c>
      <c r="P24" s="15">
        <f>SUM(L24:O24)</f>
        <v>101</v>
      </c>
      <c r="Q24" s="170">
        <f>407+182</f>
        <v>589</v>
      </c>
      <c r="R24" s="5">
        <v>682</v>
      </c>
      <c r="S24" s="5">
        <f>4+648</f>
        <v>652</v>
      </c>
      <c r="T24" s="5"/>
      <c r="U24" s="15">
        <f>SUM(Q24:T24)</f>
        <v>1923</v>
      </c>
      <c r="V24" s="25"/>
      <c r="W24" s="11"/>
      <c r="X24" s="11"/>
      <c r="Y24" s="11"/>
      <c r="Z24" s="83">
        <f t="shared" si="27"/>
        <v>0</v>
      </c>
      <c r="AA24" s="14">
        <v>184</v>
      </c>
      <c r="AB24" s="11">
        <v>1042</v>
      </c>
      <c r="AC24" s="11">
        <v>654</v>
      </c>
      <c r="AD24" s="11"/>
      <c r="AE24" s="15">
        <f>SUM(AA24:AD24)</f>
        <v>1880</v>
      </c>
      <c r="AF24" s="25">
        <f t="shared" si="28"/>
        <v>184</v>
      </c>
      <c r="AG24" s="11">
        <f t="shared" si="28"/>
        <v>1042</v>
      </c>
      <c r="AH24" s="11">
        <f t="shared" si="28"/>
        <v>654</v>
      </c>
      <c r="AI24" s="11">
        <f t="shared" si="28"/>
        <v>0</v>
      </c>
      <c r="AJ24" s="84">
        <f>SUM(AF24:AI24)</f>
        <v>1880</v>
      </c>
      <c r="AK24" s="160"/>
      <c r="AL24" s="85" t="s">
        <v>43</v>
      </c>
      <c r="AM24" s="11">
        <f t="shared" si="29"/>
        <v>794</v>
      </c>
      <c r="AN24" s="11">
        <f t="shared" si="29"/>
        <v>1762</v>
      </c>
      <c r="AO24" s="11">
        <f t="shared" si="29"/>
        <v>1348</v>
      </c>
      <c r="AP24" s="11">
        <f t="shared" si="29"/>
        <v>0</v>
      </c>
      <c r="AQ24" s="84">
        <f>(K24+U24+AE24)</f>
        <v>3904</v>
      </c>
      <c r="AR24" s="160"/>
      <c r="AZ24" s="53"/>
      <c r="BA24" s="85" t="s">
        <v>43</v>
      </c>
      <c r="BB24" s="11">
        <f t="shared" si="30"/>
        <v>773</v>
      </c>
      <c r="BC24" s="11">
        <f t="shared" si="30"/>
        <v>1724</v>
      </c>
      <c r="BD24" s="11">
        <f t="shared" si="30"/>
        <v>1306</v>
      </c>
      <c r="BE24" s="11">
        <f t="shared" si="30"/>
        <v>0</v>
      </c>
      <c r="BF24" s="84">
        <f>SUM(BB24:BE24)</f>
        <v>3803</v>
      </c>
    </row>
    <row r="25" spans="1:58" ht="15.75" thickBot="1">
      <c r="A25" s="89" t="s">
        <v>35</v>
      </c>
      <c r="B25" s="16">
        <f>SUM(B20:B24)</f>
        <v>0</v>
      </c>
      <c r="C25" s="12">
        <f>SUM(C20:C24)</f>
        <v>3</v>
      </c>
      <c r="D25" s="12">
        <f>SUM(D20:D24)</f>
        <v>5</v>
      </c>
      <c r="E25" s="12"/>
      <c r="F25" s="90">
        <f>SUM(B25:E25)</f>
        <v>8</v>
      </c>
      <c r="G25" s="16">
        <f>SUM(G20:G24)</f>
        <v>43</v>
      </c>
      <c r="H25" s="12">
        <f>SUM(H20:H24)</f>
        <v>197</v>
      </c>
      <c r="I25" s="12">
        <f>SUM(I20:I24)</f>
        <v>63</v>
      </c>
      <c r="J25" s="12">
        <f>SUM(J20:J24)</f>
        <v>0</v>
      </c>
      <c r="K25" s="90">
        <f>SUM(G25:J25)</f>
        <v>303</v>
      </c>
      <c r="L25" s="16">
        <f aca="true" t="shared" si="31" ref="L25:S25">SUM(L20:L24)</f>
        <v>43</v>
      </c>
      <c r="M25" s="12">
        <f t="shared" si="31"/>
        <v>194</v>
      </c>
      <c r="N25" s="12">
        <f t="shared" si="31"/>
        <v>58</v>
      </c>
      <c r="O25" s="12">
        <f t="shared" si="31"/>
        <v>0</v>
      </c>
      <c r="P25" s="17">
        <f t="shared" si="31"/>
        <v>295</v>
      </c>
      <c r="Q25" s="169">
        <f t="shared" si="31"/>
        <v>2172</v>
      </c>
      <c r="R25" s="2">
        <f t="shared" si="31"/>
        <v>5984</v>
      </c>
      <c r="S25" s="2">
        <f t="shared" si="31"/>
        <v>2089</v>
      </c>
      <c r="T25" s="2"/>
      <c r="U25" s="180">
        <f>SUM(Q25:T25)</f>
        <v>10245</v>
      </c>
      <c r="V25" s="91">
        <f>SUM(V20:V24)</f>
        <v>0</v>
      </c>
      <c r="W25" s="12"/>
      <c r="X25" s="12">
        <f>SUM(X20:X24)</f>
        <v>0</v>
      </c>
      <c r="Y25" s="12"/>
      <c r="Z25" s="90">
        <f t="shared" si="27"/>
        <v>0</v>
      </c>
      <c r="AA25" s="16">
        <f>SUM(AA20:AA24)</f>
        <v>1273</v>
      </c>
      <c r="AB25" s="12">
        <f>SUM(AB20:AB24)</f>
        <v>5183</v>
      </c>
      <c r="AC25" s="12">
        <f>SUM(AC20:AC24)</f>
        <v>2646</v>
      </c>
      <c r="AD25" s="12">
        <f>SUM(AD20:AD24)</f>
        <v>0</v>
      </c>
      <c r="AE25" s="17">
        <f>SUM(AE20:AE24)</f>
        <v>9102</v>
      </c>
      <c r="AF25" s="91">
        <f>SUM(AF20:AF24)</f>
        <v>1273</v>
      </c>
      <c r="AG25" s="12">
        <f>SUM(AG20:AG24)</f>
        <v>5183</v>
      </c>
      <c r="AH25" s="12">
        <f>SUM(AH20:AH24)</f>
        <v>2646</v>
      </c>
      <c r="AI25" s="12">
        <f>SUM(AI20:AI24)</f>
        <v>0</v>
      </c>
      <c r="AJ25" s="92">
        <f>SUM(AJ20:AJ24)</f>
        <v>9102</v>
      </c>
      <c r="AK25" s="161"/>
      <c r="AL25" s="99" t="s">
        <v>35</v>
      </c>
      <c r="AM25" s="12">
        <f>SUM(AM20:AM24)</f>
        <v>3488</v>
      </c>
      <c r="AN25" s="12">
        <f>SUM(AN20:AN24)</f>
        <v>11364</v>
      </c>
      <c r="AO25" s="12">
        <f>SUM(AO20:AO24)</f>
        <v>4798</v>
      </c>
      <c r="AP25" s="12">
        <f>SUM(AP20:AP24)</f>
        <v>0</v>
      </c>
      <c r="AQ25" s="92">
        <f>SUM(AQ20:AQ24)</f>
        <v>19650</v>
      </c>
      <c r="AR25" s="161"/>
      <c r="AZ25" s="30"/>
      <c r="BA25" s="99" t="s">
        <v>35</v>
      </c>
      <c r="BB25" s="12">
        <f>SUM(BB20:BB24)</f>
        <v>3445</v>
      </c>
      <c r="BC25" s="12">
        <f>SUM(BC20:BC24)</f>
        <v>11167</v>
      </c>
      <c r="BD25" s="12">
        <f>SUM(BD20:BD24)</f>
        <v>4735</v>
      </c>
      <c r="BE25" s="12">
        <f>SUM(BE20:BE24)</f>
        <v>0</v>
      </c>
      <c r="BF25" s="92">
        <f>SUM(BF20:BF24)</f>
        <v>19347</v>
      </c>
    </row>
    <row r="26" spans="1:58" ht="15">
      <c r="A26" s="95" t="s">
        <v>44</v>
      </c>
      <c r="B26" s="14"/>
      <c r="C26" s="11"/>
      <c r="D26" s="11"/>
      <c r="E26" s="11"/>
      <c r="F26" s="83"/>
      <c r="G26" s="14"/>
      <c r="H26" s="11"/>
      <c r="I26" s="11"/>
      <c r="J26" s="11"/>
      <c r="K26" s="83"/>
      <c r="L26" s="14"/>
      <c r="M26" s="11"/>
      <c r="N26" s="11">
        <f aca="true" t="shared" si="32" ref="N26:N31">(I26-D26)</f>
        <v>0</v>
      </c>
      <c r="O26" s="11"/>
      <c r="P26" s="15"/>
      <c r="Q26" s="170"/>
      <c r="R26" s="5"/>
      <c r="S26" s="5"/>
      <c r="T26" s="5"/>
      <c r="U26" s="15"/>
      <c r="V26" s="25"/>
      <c r="W26" s="11"/>
      <c r="X26" s="11"/>
      <c r="Y26" s="11"/>
      <c r="Z26" s="83"/>
      <c r="AA26" s="14"/>
      <c r="AB26" s="11"/>
      <c r="AC26" s="11"/>
      <c r="AD26" s="11"/>
      <c r="AE26" s="15"/>
      <c r="AF26" s="25"/>
      <c r="AG26" s="25">
        <f aca="true" t="shared" si="33" ref="AF26:AG61">AB26-W26</f>
        <v>0</v>
      </c>
      <c r="AH26" s="11"/>
      <c r="AI26" s="11"/>
      <c r="AJ26" s="84"/>
      <c r="AK26" s="160"/>
      <c r="AL26" s="81" t="s">
        <v>44</v>
      </c>
      <c r="AM26" s="97"/>
      <c r="AN26" s="97"/>
      <c r="AO26" s="97"/>
      <c r="AP26" s="97"/>
      <c r="AQ26" s="98"/>
      <c r="AR26" s="160"/>
      <c r="AZ26" s="30"/>
      <c r="BA26" s="81" t="s">
        <v>44</v>
      </c>
      <c r="BB26" s="100"/>
      <c r="BC26" s="100"/>
      <c r="BD26" s="100"/>
      <c r="BE26" s="100"/>
      <c r="BF26" s="101"/>
    </row>
    <row r="27" spans="1:58" ht="15">
      <c r="A27" s="82" t="s">
        <v>45</v>
      </c>
      <c r="B27" s="11">
        <v>18</v>
      </c>
      <c r="C27" s="11">
        <v>3</v>
      </c>
      <c r="E27" s="11"/>
      <c r="F27" s="83">
        <f aca="true" t="shared" si="34" ref="F27:F34">SUM(B27:E27)</f>
        <v>21</v>
      </c>
      <c r="G27" s="14">
        <v>546</v>
      </c>
      <c r="H27" s="11">
        <v>78</v>
      </c>
      <c r="I27" s="11"/>
      <c r="J27" s="11"/>
      <c r="K27" s="83">
        <f aca="true" t="shared" si="35" ref="K27:K62">SUM(G27:J27)</f>
        <v>624</v>
      </c>
      <c r="L27" s="14">
        <f aca="true" t="shared" si="36" ref="L27:M31">(G27-B27)</f>
        <v>528</v>
      </c>
      <c r="M27" s="11">
        <f t="shared" si="36"/>
        <v>75</v>
      </c>
      <c r="N27" s="11">
        <f t="shared" si="32"/>
        <v>0</v>
      </c>
      <c r="O27" s="11">
        <f>(J27-E27)</f>
        <v>0</v>
      </c>
      <c r="P27" s="15">
        <f aca="true" t="shared" si="37" ref="P27:P61">SUM(L27:O27)</f>
        <v>603</v>
      </c>
      <c r="Q27" s="170">
        <v>2372</v>
      </c>
      <c r="R27" s="5">
        <v>225</v>
      </c>
      <c r="S27" s="5"/>
      <c r="T27" s="5"/>
      <c r="U27" s="15">
        <f aca="true" t="shared" si="38" ref="U27:U62">SUM(Q27:T27)</f>
        <v>2597</v>
      </c>
      <c r="V27" s="25"/>
      <c r="W27" s="11"/>
      <c r="X27" s="11"/>
      <c r="Y27" s="11"/>
      <c r="Z27" s="83">
        <f aca="true" t="shared" si="39" ref="Z27:Z62">SUM(V27:Y27)</f>
        <v>0</v>
      </c>
      <c r="AA27" s="14">
        <v>2226</v>
      </c>
      <c r="AB27" s="11">
        <v>179</v>
      </c>
      <c r="AC27" s="11"/>
      <c r="AD27" s="11"/>
      <c r="AE27" s="15">
        <f aca="true" t="shared" si="40" ref="AE27:AE62">SUM(AA27:AD27)</f>
        <v>2405</v>
      </c>
      <c r="AF27" s="25">
        <f t="shared" si="33"/>
        <v>2226</v>
      </c>
      <c r="AG27" s="25">
        <f t="shared" si="33"/>
        <v>179</v>
      </c>
      <c r="AH27" s="11">
        <f aca="true" t="shared" si="41" ref="AH27:AH60">AC27-X27</f>
        <v>0</v>
      </c>
      <c r="AI27" s="11">
        <f aca="true" t="shared" si="42" ref="AI27:AI60">AD27-Y27</f>
        <v>0</v>
      </c>
      <c r="AJ27" s="84">
        <f aca="true" t="shared" si="43" ref="AJ27:AJ62">SUM(AF27:AI27)</f>
        <v>2405</v>
      </c>
      <c r="AK27" s="160"/>
      <c r="AL27" s="85" t="s">
        <v>45</v>
      </c>
      <c r="AM27" s="11">
        <f aca="true" t="shared" si="44" ref="AM27:AM62">AA27+Q27+G27</f>
        <v>5144</v>
      </c>
      <c r="AN27" s="11">
        <f aca="true" t="shared" si="45" ref="AN27:AN62">AB27+R27+H27</f>
        <v>482</v>
      </c>
      <c r="AO27" s="11">
        <f aca="true" t="shared" si="46" ref="AO27:AO62">AC27+S27+I27</f>
        <v>0</v>
      </c>
      <c r="AP27" s="11">
        <f aca="true" t="shared" si="47" ref="AP27:AP62">AD27+T27+J27</f>
        <v>0</v>
      </c>
      <c r="AQ27" s="84">
        <f aca="true" t="shared" si="48" ref="AQ27:AQ39">(K27+U27+AE27)</f>
        <v>5626</v>
      </c>
      <c r="AR27" s="160"/>
      <c r="AZ27" s="30"/>
      <c r="BA27" s="85" t="s">
        <v>45</v>
      </c>
      <c r="BB27" s="11">
        <f aca="true" t="shared" si="49" ref="BB27:BB62">AM27-G27</f>
        <v>4598</v>
      </c>
      <c r="BC27" s="11">
        <f aca="true" t="shared" si="50" ref="BC27:BC62">AN27-H27</f>
        <v>404</v>
      </c>
      <c r="BD27" s="11">
        <f aca="true" t="shared" si="51" ref="BD27:BD62">AO27-I27</f>
        <v>0</v>
      </c>
      <c r="BE27" s="11">
        <f aca="true" t="shared" si="52" ref="BE27:BE62">AP27-J27</f>
        <v>0</v>
      </c>
      <c r="BF27" s="84">
        <f aca="true" t="shared" si="53" ref="BF27:BF60">SUM(BB27:BE27)</f>
        <v>5002</v>
      </c>
    </row>
    <row r="28" spans="1:58" ht="15">
      <c r="A28" s="82" t="s">
        <v>46</v>
      </c>
      <c r="B28" s="14"/>
      <c r="C28" s="11"/>
      <c r="D28" s="11"/>
      <c r="E28" s="11"/>
      <c r="F28" s="83">
        <f t="shared" si="34"/>
        <v>0</v>
      </c>
      <c r="G28" s="14"/>
      <c r="H28" s="11"/>
      <c r="I28" s="11"/>
      <c r="J28" s="11"/>
      <c r="K28" s="83">
        <f t="shared" si="35"/>
        <v>0</v>
      </c>
      <c r="L28" s="14">
        <f t="shared" si="36"/>
        <v>0</v>
      </c>
      <c r="M28" s="11">
        <f t="shared" si="36"/>
        <v>0</v>
      </c>
      <c r="N28" s="11">
        <f t="shared" si="32"/>
        <v>0</v>
      </c>
      <c r="O28" s="11">
        <f>(J28-E28)</f>
        <v>0</v>
      </c>
      <c r="P28" s="15">
        <f t="shared" si="37"/>
        <v>0</v>
      </c>
      <c r="Q28" s="170">
        <v>51</v>
      </c>
      <c r="R28" s="5">
        <v>102</v>
      </c>
      <c r="S28" s="5"/>
      <c r="T28" s="5"/>
      <c r="U28" s="15">
        <f t="shared" si="38"/>
        <v>153</v>
      </c>
      <c r="V28" s="25"/>
      <c r="W28" s="11"/>
      <c r="X28" s="11"/>
      <c r="Y28" s="11"/>
      <c r="Z28" s="83">
        <f t="shared" si="39"/>
        <v>0</v>
      </c>
      <c r="AA28" s="14">
        <v>30</v>
      </c>
      <c r="AB28" s="11">
        <v>69</v>
      </c>
      <c r="AC28" s="11"/>
      <c r="AD28" s="11"/>
      <c r="AE28" s="15">
        <f t="shared" si="40"/>
        <v>99</v>
      </c>
      <c r="AF28" s="25">
        <f t="shared" si="33"/>
        <v>30</v>
      </c>
      <c r="AG28" s="25">
        <f t="shared" si="33"/>
        <v>69</v>
      </c>
      <c r="AH28" s="11">
        <f t="shared" si="41"/>
        <v>0</v>
      </c>
      <c r="AI28" s="11">
        <f t="shared" si="42"/>
        <v>0</v>
      </c>
      <c r="AJ28" s="84">
        <f t="shared" si="43"/>
        <v>99</v>
      </c>
      <c r="AK28" s="160"/>
      <c r="AL28" s="85" t="s">
        <v>46</v>
      </c>
      <c r="AM28" s="11">
        <f t="shared" si="44"/>
        <v>81</v>
      </c>
      <c r="AN28" s="11">
        <f t="shared" si="45"/>
        <v>171</v>
      </c>
      <c r="AO28" s="11">
        <f t="shared" si="46"/>
        <v>0</v>
      </c>
      <c r="AP28" s="11">
        <f t="shared" si="47"/>
        <v>0</v>
      </c>
      <c r="AQ28" s="84">
        <f t="shared" si="48"/>
        <v>252</v>
      </c>
      <c r="AR28" s="160"/>
      <c r="AZ28" s="30"/>
      <c r="BA28" s="85" t="s">
        <v>46</v>
      </c>
      <c r="BB28" s="11">
        <f t="shared" si="49"/>
        <v>81</v>
      </c>
      <c r="BC28" s="11">
        <f t="shared" si="50"/>
        <v>171</v>
      </c>
      <c r="BD28" s="11">
        <f t="shared" si="51"/>
        <v>0</v>
      </c>
      <c r="BE28" s="11">
        <f t="shared" si="52"/>
        <v>0</v>
      </c>
      <c r="BF28" s="84">
        <f t="shared" si="53"/>
        <v>252</v>
      </c>
    </row>
    <row r="29" spans="1:58" ht="15">
      <c r="A29" s="82" t="s">
        <v>47</v>
      </c>
      <c r="B29" s="14"/>
      <c r="C29" s="11"/>
      <c r="D29" s="11"/>
      <c r="E29" s="11"/>
      <c r="F29" s="83">
        <f t="shared" si="34"/>
        <v>0</v>
      </c>
      <c r="G29" s="14"/>
      <c r="H29" s="11"/>
      <c r="I29" s="11"/>
      <c r="J29" s="11"/>
      <c r="K29" s="83">
        <f t="shared" si="35"/>
        <v>0</v>
      </c>
      <c r="L29" s="14">
        <f t="shared" si="36"/>
        <v>0</v>
      </c>
      <c r="M29" s="11">
        <f t="shared" si="36"/>
        <v>0</v>
      </c>
      <c r="N29" s="11">
        <f t="shared" si="32"/>
        <v>0</v>
      </c>
      <c r="O29" s="11">
        <f>(J29-E29)</f>
        <v>0</v>
      </c>
      <c r="P29" s="15">
        <f t="shared" si="37"/>
        <v>0</v>
      </c>
      <c r="Q29" s="170">
        <v>18</v>
      </c>
      <c r="R29" s="5"/>
      <c r="S29" s="5"/>
      <c r="T29" s="5"/>
      <c r="U29" s="15">
        <f t="shared" si="38"/>
        <v>18</v>
      </c>
      <c r="V29" s="25"/>
      <c r="W29" s="11"/>
      <c r="X29" s="11"/>
      <c r="Y29" s="11"/>
      <c r="Z29" s="83">
        <f t="shared" si="39"/>
        <v>0</v>
      </c>
      <c r="AA29" s="14">
        <v>10</v>
      </c>
      <c r="AB29" s="11"/>
      <c r="AC29" s="11"/>
      <c r="AD29" s="11"/>
      <c r="AE29" s="15">
        <f t="shared" si="40"/>
        <v>10</v>
      </c>
      <c r="AF29" s="25">
        <f t="shared" si="33"/>
        <v>10</v>
      </c>
      <c r="AG29" s="25">
        <f t="shared" si="33"/>
        <v>0</v>
      </c>
      <c r="AH29" s="11">
        <f t="shared" si="41"/>
        <v>0</v>
      </c>
      <c r="AI29" s="11">
        <f t="shared" si="42"/>
        <v>0</v>
      </c>
      <c r="AJ29" s="84">
        <f t="shared" si="43"/>
        <v>10</v>
      </c>
      <c r="AK29" s="160"/>
      <c r="AL29" s="85" t="s">
        <v>47</v>
      </c>
      <c r="AM29" s="11">
        <f t="shared" si="44"/>
        <v>28</v>
      </c>
      <c r="AN29" s="11">
        <f t="shared" si="45"/>
        <v>0</v>
      </c>
      <c r="AO29" s="11">
        <f t="shared" si="46"/>
        <v>0</v>
      </c>
      <c r="AP29" s="11">
        <f t="shared" si="47"/>
        <v>0</v>
      </c>
      <c r="AQ29" s="84">
        <f t="shared" si="48"/>
        <v>28</v>
      </c>
      <c r="AR29" s="160"/>
      <c r="AZ29" s="30"/>
      <c r="BA29" s="85" t="s">
        <v>47</v>
      </c>
      <c r="BB29" s="11">
        <f t="shared" si="49"/>
        <v>28</v>
      </c>
      <c r="BC29" s="11">
        <f t="shared" si="50"/>
        <v>0</v>
      </c>
      <c r="BD29" s="11">
        <f t="shared" si="51"/>
        <v>0</v>
      </c>
      <c r="BE29" s="11">
        <f t="shared" si="52"/>
        <v>0</v>
      </c>
      <c r="BF29" s="84">
        <f t="shared" si="53"/>
        <v>28</v>
      </c>
    </row>
    <row r="30" spans="1:58" ht="15">
      <c r="A30" s="82" t="s">
        <v>48</v>
      </c>
      <c r="B30" s="14">
        <v>1</v>
      </c>
      <c r="C30" s="11"/>
      <c r="D30" s="11"/>
      <c r="E30" s="11"/>
      <c r="F30" s="83">
        <f t="shared" si="34"/>
        <v>1</v>
      </c>
      <c r="G30" s="14">
        <v>1</v>
      </c>
      <c r="H30" s="11"/>
      <c r="I30" s="11"/>
      <c r="J30" s="11"/>
      <c r="K30" s="83">
        <f t="shared" si="35"/>
        <v>1</v>
      </c>
      <c r="L30" s="14">
        <f t="shared" si="36"/>
        <v>0</v>
      </c>
      <c r="M30" s="11">
        <f t="shared" si="36"/>
        <v>0</v>
      </c>
      <c r="N30" s="11">
        <f t="shared" si="32"/>
        <v>0</v>
      </c>
      <c r="O30" s="11">
        <f>(J30-E30)</f>
        <v>0</v>
      </c>
      <c r="P30" s="15">
        <f t="shared" si="37"/>
        <v>0</v>
      </c>
      <c r="Q30" s="170">
        <v>10</v>
      </c>
      <c r="R30" s="5"/>
      <c r="S30" s="5"/>
      <c r="T30" s="5"/>
      <c r="U30" s="15">
        <f t="shared" si="38"/>
        <v>10</v>
      </c>
      <c r="V30" s="25"/>
      <c r="W30" s="11"/>
      <c r="X30" s="11"/>
      <c r="Y30" s="11"/>
      <c r="Z30" s="83">
        <f t="shared" si="39"/>
        <v>0</v>
      </c>
      <c r="AA30" s="14">
        <v>6</v>
      </c>
      <c r="AB30" s="11"/>
      <c r="AC30" s="11"/>
      <c r="AD30" s="11"/>
      <c r="AE30" s="15">
        <f t="shared" si="40"/>
        <v>6</v>
      </c>
      <c r="AF30" s="25">
        <f t="shared" si="33"/>
        <v>6</v>
      </c>
      <c r="AG30" s="25">
        <f t="shared" si="33"/>
        <v>0</v>
      </c>
      <c r="AH30" s="11">
        <f t="shared" si="41"/>
        <v>0</v>
      </c>
      <c r="AI30" s="11">
        <f t="shared" si="42"/>
        <v>0</v>
      </c>
      <c r="AJ30" s="84">
        <f t="shared" si="43"/>
        <v>6</v>
      </c>
      <c r="AK30" s="160"/>
      <c r="AL30" s="85" t="s">
        <v>48</v>
      </c>
      <c r="AM30" s="11">
        <f t="shared" si="44"/>
        <v>17</v>
      </c>
      <c r="AN30" s="11">
        <f t="shared" si="45"/>
        <v>0</v>
      </c>
      <c r="AO30" s="11">
        <f t="shared" si="46"/>
        <v>0</v>
      </c>
      <c r="AP30" s="11">
        <f t="shared" si="47"/>
        <v>0</v>
      </c>
      <c r="AQ30" s="84">
        <f t="shared" si="48"/>
        <v>17</v>
      </c>
      <c r="AR30" s="160"/>
      <c r="AZ30" s="30"/>
      <c r="BA30" s="85" t="s">
        <v>48</v>
      </c>
      <c r="BB30" s="11">
        <f t="shared" si="49"/>
        <v>16</v>
      </c>
      <c r="BC30" s="11">
        <f t="shared" si="50"/>
        <v>0</v>
      </c>
      <c r="BD30" s="11">
        <f t="shared" si="51"/>
        <v>0</v>
      </c>
      <c r="BE30" s="11">
        <f t="shared" si="52"/>
        <v>0</v>
      </c>
      <c r="BF30" s="84">
        <f t="shared" si="53"/>
        <v>16</v>
      </c>
    </row>
    <row r="31" spans="1:58" ht="15">
      <c r="A31" s="82" t="s">
        <v>49</v>
      </c>
      <c r="B31" s="14"/>
      <c r="C31" s="11"/>
      <c r="D31" s="11"/>
      <c r="E31" s="11"/>
      <c r="F31" s="83">
        <f t="shared" si="34"/>
        <v>0</v>
      </c>
      <c r="G31" s="14">
        <v>84</v>
      </c>
      <c r="H31" s="11">
        <v>293</v>
      </c>
      <c r="I31" s="11">
        <v>34</v>
      </c>
      <c r="J31" s="11"/>
      <c r="K31" s="83">
        <f t="shared" si="35"/>
        <v>411</v>
      </c>
      <c r="L31" s="14">
        <f t="shared" si="36"/>
        <v>84</v>
      </c>
      <c r="M31" s="11">
        <f t="shared" si="36"/>
        <v>293</v>
      </c>
      <c r="N31" s="11">
        <f t="shared" si="32"/>
        <v>34</v>
      </c>
      <c r="O31" s="11">
        <f>(J31-E31)</f>
        <v>0</v>
      </c>
      <c r="P31" s="15">
        <f t="shared" si="37"/>
        <v>411</v>
      </c>
      <c r="Q31" s="170">
        <v>2873</v>
      </c>
      <c r="R31" s="5">
        <v>1799</v>
      </c>
      <c r="S31" s="5">
        <v>207</v>
      </c>
      <c r="T31" s="5"/>
      <c r="U31" s="15">
        <f t="shared" si="38"/>
        <v>4879</v>
      </c>
      <c r="V31" s="11">
        <v>3</v>
      </c>
      <c r="X31" s="11"/>
      <c r="Y31" s="11"/>
      <c r="Z31" s="83">
        <f>SUM(V31:Y31)</f>
        <v>3</v>
      </c>
      <c r="AA31" s="14">
        <v>2608</v>
      </c>
      <c r="AB31" s="11">
        <v>1884</v>
      </c>
      <c r="AC31" s="11">
        <v>179</v>
      </c>
      <c r="AD31" s="11"/>
      <c r="AE31" s="15">
        <f t="shared" si="40"/>
        <v>4671</v>
      </c>
      <c r="AF31" s="25">
        <f t="shared" si="33"/>
        <v>2605</v>
      </c>
      <c r="AG31" s="25">
        <f t="shared" si="33"/>
        <v>1884</v>
      </c>
      <c r="AH31" s="11">
        <f t="shared" si="41"/>
        <v>179</v>
      </c>
      <c r="AI31" s="11">
        <f t="shared" si="42"/>
        <v>0</v>
      </c>
      <c r="AJ31" s="84">
        <f t="shared" si="43"/>
        <v>4668</v>
      </c>
      <c r="AK31" s="160"/>
      <c r="AL31" s="85" t="s">
        <v>49</v>
      </c>
      <c r="AM31" s="11">
        <f t="shared" si="44"/>
        <v>5565</v>
      </c>
      <c r="AN31" s="11">
        <f t="shared" si="45"/>
        <v>3976</v>
      </c>
      <c r="AO31" s="11">
        <f t="shared" si="46"/>
        <v>420</v>
      </c>
      <c r="AP31" s="11">
        <f t="shared" si="47"/>
        <v>0</v>
      </c>
      <c r="AQ31" s="84">
        <f t="shared" si="48"/>
        <v>9961</v>
      </c>
      <c r="AR31" s="160"/>
      <c r="AZ31" s="30"/>
      <c r="BA31" s="85" t="s">
        <v>49</v>
      </c>
      <c r="BB31" s="11">
        <f t="shared" si="49"/>
        <v>5481</v>
      </c>
      <c r="BC31" s="11">
        <f t="shared" si="50"/>
        <v>3683</v>
      </c>
      <c r="BD31" s="11">
        <f t="shared" si="51"/>
        <v>386</v>
      </c>
      <c r="BE31" s="11">
        <f t="shared" si="52"/>
        <v>0</v>
      </c>
      <c r="BF31" s="84">
        <f t="shared" si="53"/>
        <v>9550</v>
      </c>
    </row>
    <row r="32" spans="1:58" ht="15">
      <c r="A32" s="82" t="s">
        <v>50</v>
      </c>
      <c r="B32" s="14"/>
      <c r="C32" s="11"/>
      <c r="D32" s="11"/>
      <c r="E32" s="11"/>
      <c r="F32" s="83">
        <f t="shared" si="34"/>
        <v>0</v>
      </c>
      <c r="G32" s="14"/>
      <c r="H32" s="11">
        <v>131</v>
      </c>
      <c r="I32" s="11">
        <v>16</v>
      </c>
      <c r="J32" s="11">
        <v>53</v>
      </c>
      <c r="K32" s="83">
        <f t="shared" si="35"/>
        <v>200</v>
      </c>
      <c r="L32" s="14">
        <f aca="true" t="shared" si="54" ref="L32:L62">(G32-B32)</f>
        <v>0</v>
      </c>
      <c r="M32" s="11">
        <f aca="true" t="shared" si="55" ref="M32:M62">(H32-C32)</f>
        <v>131</v>
      </c>
      <c r="N32" s="11">
        <f aca="true" t="shared" si="56" ref="N32:N62">(I32-D32)</f>
        <v>16</v>
      </c>
      <c r="O32" s="11">
        <f aca="true" t="shared" si="57" ref="O32:O62">(J32-E32)</f>
        <v>53</v>
      </c>
      <c r="P32" s="15">
        <f t="shared" si="37"/>
        <v>200</v>
      </c>
      <c r="Q32" s="170">
        <v>481</v>
      </c>
      <c r="R32" s="5">
        <v>504</v>
      </c>
      <c r="S32" s="5">
        <v>266</v>
      </c>
      <c r="T32" s="5">
        <v>115</v>
      </c>
      <c r="U32" s="15">
        <f t="shared" si="38"/>
        <v>1366</v>
      </c>
      <c r="V32" s="25"/>
      <c r="W32" s="11"/>
      <c r="X32" s="11"/>
      <c r="Y32" s="11"/>
      <c r="Z32" s="83">
        <f t="shared" si="39"/>
        <v>0</v>
      </c>
      <c r="AA32" s="14">
        <v>346</v>
      </c>
      <c r="AB32" s="11">
        <v>772</v>
      </c>
      <c r="AC32" s="11">
        <v>219</v>
      </c>
      <c r="AD32" s="11">
        <v>114</v>
      </c>
      <c r="AE32" s="15">
        <f t="shared" si="40"/>
        <v>1451</v>
      </c>
      <c r="AF32" s="25">
        <f t="shared" si="33"/>
        <v>346</v>
      </c>
      <c r="AG32" s="25">
        <f t="shared" si="33"/>
        <v>772</v>
      </c>
      <c r="AH32" s="11">
        <f t="shared" si="41"/>
        <v>219</v>
      </c>
      <c r="AI32" s="11">
        <f t="shared" si="42"/>
        <v>114</v>
      </c>
      <c r="AJ32" s="84">
        <f t="shared" si="43"/>
        <v>1451</v>
      </c>
      <c r="AK32" s="160"/>
      <c r="AL32" s="85" t="s">
        <v>50</v>
      </c>
      <c r="AM32" s="11">
        <f t="shared" si="44"/>
        <v>827</v>
      </c>
      <c r="AN32" s="11">
        <f t="shared" si="45"/>
        <v>1407</v>
      </c>
      <c r="AO32" s="11">
        <f t="shared" si="46"/>
        <v>501</v>
      </c>
      <c r="AP32" s="11">
        <f t="shared" si="47"/>
        <v>282</v>
      </c>
      <c r="AQ32" s="84">
        <f t="shared" si="48"/>
        <v>3017</v>
      </c>
      <c r="AR32" s="160"/>
      <c r="AZ32" s="30"/>
      <c r="BA32" s="85" t="s">
        <v>171</v>
      </c>
      <c r="BB32" s="11">
        <f t="shared" si="49"/>
        <v>827</v>
      </c>
      <c r="BC32" s="11">
        <f t="shared" si="50"/>
        <v>1276</v>
      </c>
      <c r="BD32" s="11">
        <f t="shared" si="51"/>
        <v>485</v>
      </c>
      <c r="BE32" s="11">
        <f t="shared" si="52"/>
        <v>229</v>
      </c>
      <c r="BF32" s="84">
        <f t="shared" si="53"/>
        <v>2817</v>
      </c>
    </row>
    <row r="33" spans="1:58" ht="15">
      <c r="A33" s="82" t="s">
        <v>51</v>
      </c>
      <c r="B33" s="14"/>
      <c r="C33" s="11"/>
      <c r="D33" s="11"/>
      <c r="E33" s="11"/>
      <c r="F33" s="83">
        <f t="shared" si="34"/>
        <v>0</v>
      </c>
      <c r="G33" s="14">
        <v>436</v>
      </c>
      <c r="H33" s="11">
        <v>116</v>
      </c>
      <c r="I33" s="11">
        <v>62</v>
      </c>
      <c r="J33" s="11">
        <v>95</v>
      </c>
      <c r="K33" s="83">
        <f t="shared" si="35"/>
        <v>709</v>
      </c>
      <c r="L33" s="14">
        <f t="shared" si="54"/>
        <v>436</v>
      </c>
      <c r="M33" s="11">
        <f t="shared" si="55"/>
        <v>116</v>
      </c>
      <c r="N33" s="11">
        <f t="shared" si="56"/>
        <v>62</v>
      </c>
      <c r="O33" s="11">
        <f t="shared" si="57"/>
        <v>95</v>
      </c>
      <c r="P33" s="15">
        <f t="shared" si="37"/>
        <v>709</v>
      </c>
      <c r="Q33" s="170">
        <v>4043</v>
      </c>
      <c r="R33" s="5">
        <v>5504</v>
      </c>
      <c r="S33" s="5">
        <v>353</v>
      </c>
      <c r="T33" s="5">
        <v>200</v>
      </c>
      <c r="U33" s="15">
        <f t="shared" si="38"/>
        <v>10100</v>
      </c>
      <c r="V33" s="25"/>
      <c r="W33" s="11"/>
      <c r="X33" s="11"/>
      <c r="Y33" s="11"/>
      <c r="Z33" s="83">
        <f t="shared" si="39"/>
        <v>0</v>
      </c>
      <c r="AA33" s="14">
        <v>3666</v>
      </c>
      <c r="AB33" s="11">
        <v>5142</v>
      </c>
      <c r="AC33" s="11">
        <v>372</v>
      </c>
      <c r="AD33" s="11">
        <v>228</v>
      </c>
      <c r="AE33" s="15">
        <f t="shared" si="40"/>
        <v>9408</v>
      </c>
      <c r="AF33" s="25">
        <f t="shared" si="33"/>
        <v>3666</v>
      </c>
      <c r="AG33" s="25">
        <f t="shared" si="33"/>
        <v>5142</v>
      </c>
      <c r="AH33" s="11">
        <f t="shared" si="41"/>
        <v>372</v>
      </c>
      <c r="AI33" s="11">
        <f t="shared" si="42"/>
        <v>228</v>
      </c>
      <c r="AJ33" s="84">
        <f t="shared" si="43"/>
        <v>9408</v>
      </c>
      <c r="AK33" s="160"/>
      <c r="AL33" s="85" t="s">
        <v>51</v>
      </c>
      <c r="AM33" s="11">
        <f t="shared" si="44"/>
        <v>8145</v>
      </c>
      <c r="AN33" s="11">
        <f t="shared" si="45"/>
        <v>10762</v>
      </c>
      <c r="AO33" s="11">
        <f t="shared" si="46"/>
        <v>787</v>
      </c>
      <c r="AP33" s="11">
        <f t="shared" si="47"/>
        <v>523</v>
      </c>
      <c r="AQ33" s="84">
        <f t="shared" si="48"/>
        <v>20217</v>
      </c>
      <c r="AR33" s="160"/>
      <c r="AZ33" s="30"/>
      <c r="BA33" s="85" t="s">
        <v>51</v>
      </c>
      <c r="BB33" s="11">
        <f t="shared" si="49"/>
        <v>7709</v>
      </c>
      <c r="BC33" s="11">
        <f t="shared" si="50"/>
        <v>10646</v>
      </c>
      <c r="BD33" s="11">
        <f t="shared" si="51"/>
        <v>725</v>
      </c>
      <c r="BE33" s="11">
        <f t="shared" si="52"/>
        <v>428</v>
      </c>
      <c r="BF33" s="84">
        <f t="shared" si="53"/>
        <v>19508</v>
      </c>
    </row>
    <row r="34" spans="1:58" ht="15">
      <c r="A34" s="82" t="s">
        <v>52</v>
      </c>
      <c r="B34" s="14"/>
      <c r="C34" s="11"/>
      <c r="D34" s="11"/>
      <c r="E34" s="11"/>
      <c r="F34" s="83">
        <f t="shared" si="34"/>
        <v>0</v>
      </c>
      <c r="G34" s="14">
        <v>520</v>
      </c>
      <c r="H34" s="11">
        <v>120</v>
      </c>
      <c r="I34" s="11">
        <v>3</v>
      </c>
      <c r="J34" s="11">
        <v>147</v>
      </c>
      <c r="K34" s="83">
        <f t="shared" si="35"/>
        <v>790</v>
      </c>
      <c r="L34" s="14">
        <f t="shared" si="54"/>
        <v>520</v>
      </c>
      <c r="M34" s="11">
        <f t="shared" si="55"/>
        <v>120</v>
      </c>
      <c r="N34" s="11">
        <f t="shared" si="56"/>
        <v>3</v>
      </c>
      <c r="O34" s="11">
        <f t="shared" si="57"/>
        <v>147</v>
      </c>
      <c r="P34" s="15">
        <f t="shared" si="37"/>
        <v>790</v>
      </c>
      <c r="Q34" s="170">
        <v>6417</v>
      </c>
      <c r="R34" s="5">
        <v>1472</v>
      </c>
      <c r="S34" s="5">
        <v>179</v>
      </c>
      <c r="T34" s="5">
        <v>431</v>
      </c>
      <c r="U34" s="15">
        <f t="shared" si="38"/>
        <v>8499</v>
      </c>
      <c r="V34" s="25"/>
      <c r="W34" s="11"/>
      <c r="X34" s="11"/>
      <c r="Y34" s="11"/>
      <c r="Z34" s="83">
        <f t="shared" si="39"/>
        <v>0</v>
      </c>
      <c r="AA34" s="14">
        <v>5096</v>
      </c>
      <c r="AB34" s="11">
        <v>1412</v>
      </c>
      <c r="AC34" s="11">
        <v>124</v>
      </c>
      <c r="AD34" s="11">
        <v>474</v>
      </c>
      <c r="AE34" s="15">
        <f t="shared" si="40"/>
        <v>7106</v>
      </c>
      <c r="AF34" s="25">
        <f t="shared" si="33"/>
        <v>5096</v>
      </c>
      <c r="AG34" s="25">
        <f t="shared" si="33"/>
        <v>1412</v>
      </c>
      <c r="AH34" s="11">
        <f t="shared" si="41"/>
        <v>124</v>
      </c>
      <c r="AI34" s="11">
        <f t="shared" si="42"/>
        <v>474</v>
      </c>
      <c r="AJ34" s="84">
        <f t="shared" si="43"/>
        <v>7106</v>
      </c>
      <c r="AK34" s="160"/>
      <c r="AL34" s="85" t="s">
        <v>52</v>
      </c>
      <c r="AM34" s="11">
        <f t="shared" si="44"/>
        <v>12033</v>
      </c>
      <c r="AN34" s="11">
        <f t="shared" si="45"/>
        <v>3004</v>
      </c>
      <c r="AO34" s="11">
        <f t="shared" si="46"/>
        <v>306</v>
      </c>
      <c r="AP34" s="11">
        <f t="shared" si="47"/>
        <v>1052</v>
      </c>
      <c r="AQ34" s="84">
        <f t="shared" si="48"/>
        <v>16395</v>
      </c>
      <c r="AR34" s="160"/>
      <c r="AZ34" s="30"/>
      <c r="BA34" s="85" t="s">
        <v>52</v>
      </c>
      <c r="BB34" s="11">
        <f t="shared" si="49"/>
        <v>11513</v>
      </c>
      <c r="BC34" s="11">
        <f t="shared" si="50"/>
        <v>2884</v>
      </c>
      <c r="BD34" s="11">
        <f t="shared" si="51"/>
        <v>303</v>
      </c>
      <c r="BE34" s="11">
        <f t="shared" si="52"/>
        <v>905</v>
      </c>
      <c r="BF34" s="84">
        <f t="shared" si="53"/>
        <v>15605</v>
      </c>
    </row>
    <row r="35" spans="1:58" ht="15">
      <c r="A35" s="82" t="s">
        <v>53</v>
      </c>
      <c r="B35" s="11">
        <v>30</v>
      </c>
      <c r="C35" s="11">
        <v>30</v>
      </c>
      <c r="D35" s="49"/>
      <c r="E35" s="11"/>
      <c r="F35" s="83">
        <f aca="true" t="shared" si="58" ref="F35:F42">SUM(B35:E35)</f>
        <v>60</v>
      </c>
      <c r="G35" s="14">
        <v>378</v>
      </c>
      <c r="H35" s="11">
        <v>417</v>
      </c>
      <c r="I35" s="11">
        <v>6</v>
      </c>
      <c r="J35" s="11">
        <v>14</v>
      </c>
      <c r="K35" s="83">
        <f t="shared" si="35"/>
        <v>815</v>
      </c>
      <c r="L35" s="14">
        <f t="shared" si="54"/>
        <v>348</v>
      </c>
      <c r="M35" s="11">
        <f t="shared" si="55"/>
        <v>387</v>
      </c>
      <c r="N35" s="11">
        <f t="shared" si="56"/>
        <v>6</v>
      </c>
      <c r="O35" s="11">
        <f t="shared" si="57"/>
        <v>14</v>
      </c>
      <c r="P35" s="15">
        <f t="shared" si="37"/>
        <v>755</v>
      </c>
      <c r="Q35" s="170">
        <v>6408</v>
      </c>
      <c r="R35" s="5">
        <v>2736</v>
      </c>
      <c r="S35" s="5">
        <v>156</v>
      </c>
      <c r="T35" s="5">
        <v>176</v>
      </c>
      <c r="U35" s="15">
        <f t="shared" si="38"/>
        <v>9476</v>
      </c>
      <c r="V35" s="11">
        <v>27</v>
      </c>
      <c r="W35" s="11">
        <v>30</v>
      </c>
      <c r="Y35" s="11"/>
      <c r="Z35" s="83">
        <f>SUM(V35:Y35)</f>
        <v>57</v>
      </c>
      <c r="AA35" s="14">
        <v>6126</v>
      </c>
      <c r="AB35" s="11">
        <v>2826</v>
      </c>
      <c r="AC35" s="11">
        <v>352</v>
      </c>
      <c r="AD35" s="11">
        <v>117</v>
      </c>
      <c r="AE35" s="15">
        <f t="shared" si="40"/>
        <v>9421</v>
      </c>
      <c r="AF35" s="25">
        <f t="shared" si="33"/>
        <v>6099</v>
      </c>
      <c r="AG35" s="25">
        <f t="shared" si="33"/>
        <v>2796</v>
      </c>
      <c r="AH35" s="11">
        <f t="shared" si="41"/>
        <v>352</v>
      </c>
      <c r="AI35" s="11">
        <f t="shared" si="42"/>
        <v>117</v>
      </c>
      <c r="AJ35" s="84">
        <f t="shared" si="43"/>
        <v>9364</v>
      </c>
      <c r="AK35" s="160"/>
      <c r="AL35" s="85" t="s">
        <v>53</v>
      </c>
      <c r="AM35" s="11">
        <f t="shared" si="44"/>
        <v>12912</v>
      </c>
      <c r="AN35" s="11">
        <f t="shared" si="45"/>
        <v>5979</v>
      </c>
      <c r="AO35" s="11">
        <f t="shared" si="46"/>
        <v>514</v>
      </c>
      <c r="AP35" s="11">
        <f t="shared" si="47"/>
        <v>307</v>
      </c>
      <c r="AQ35" s="84">
        <f t="shared" si="48"/>
        <v>19712</v>
      </c>
      <c r="AR35" s="160"/>
      <c r="AZ35" s="30"/>
      <c r="BA35" s="85" t="s">
        <v>53</v>
      </c>
      <c r="BB35" s="11">
        <f t="shared" si="49"/>
        <v>12534</v>
      </c>
      <c r="BC35" s="11">
        <f t="shared" si="50"/>
        <v>5562</v>
      </c>
      <c r="BD35" s="11">
        <f t="shared" si="51"/>
        <v>508</v>
      </c>
      <c r="BE35" s="11">
        <f t="shared" si="52"/>
        <v>293</v>
      </c>
      <c r="BF35" s="84">
        <f t="shared" si="53"/>
        <v>18897</v>
      </c>
    </row>
    <row r="36" spans="1:58" ht="15">
      <c r="A36" s="82" t="s">
        <v>54</v>
      </c>
      <c r="B36" s="11">
        <v>12</v>
      </c>
      <c r="C36" s="11">
        <v>33</v>
      </c>
      <c r="D36" s="49"/>
      <c r="E36" s="11"/>
      <c r="F36" s="83">
        <f t="shared" si="58"/>
        <v>45</v>
      </c>
      <c r="G36" s="14">
        <v>369</v>
      </c>
      <c r="H36" s="11">
        <v>708</v>
      </c>
      <c r="I36" s="11">
        <v>78</v>
      </c>
      <c r="J36" s="11"/>
      <c r="K36" s="83">
        <f t="shared" si="35"/>
        <v>1155</v>
      </c>
      <c r="L36" s="14">
        <f t="shared" si="54"/>
        <v>357</v>
      </c>
      <c r="M36" s="11">
        <f t="shared" si="55"/>
        <v>675</v>
      </c>
      <c r="N36" s="11">
        <f t="shared" si="56"/>
        <v>78</v>
      </c>
      <c r="O36" s="11">
        <f t="shared" si="57"/>
        <v>0</v>
      </c>
      <c r="P36" s="15">
        <f t="shared" si="37"/>
        <v>1110</v>
      </c>
      <c r="Q36" s="170">
        <v>8137</v>
      </c>
      <c r="R36" s="5">
        <v>5067</v>
      </c>
      <c r="S36" s="5">
        <v>371</v>
      </c>
      <c r="T36" s="5"/>
      <c r="U36" s="15">
        <f t="shared" si="38"/>
        <v>13575</v>
      </c>
      <c r="V36" s="11">
        <v>15</v>
      </c>
      <c r="W36" s="11">
        <v>21</v>
      </c>
      <c r="Y36" s="11"/>
      <c r="Z36" s="83">
        <f>SUM(V36:Y36)</f>
        <v>36</v>
      </c>
      <c r="AA36" s="14">
        <v>5698</v>
      </c>
      <c r="AB36" s="11">
        <v>4827</v>
      </c>
      <c r="AC36" s="11">
        <v>344</v>
      </c>
      <c r="AD36" s="11"/>
      <c r="AE36" s="15">
        <f t="shared" si="40"/>
        <v>10869</v>
      </c>
      <c r="AF36" s="25">
        <f t="shared" si="33"/>
        <v>5683</v>
      </c>
      <c r="AG36" s="25">
        <f t="shared" si="33"/>
        <v>4806</v>
      </c>
      <c r="AH36" s="11">
        <f t="shared" si="41"/>
        <v>344</v>
      </c>
      <c r="AI36" s="11">
        <f t="shared" si="42"/>
        <v>0</v>
      </c>
      <c r="AJ36" s="84">
        <f t="shared" si="43"/>
        <v>10833</v>
      </c>
      <c r="AK36" s="160"/>
      <c r="AL36" s="85" t="s">
        <v>54</v>
      </c>
      <c r="AM36" s="11">
        <f t="shared" si="44"/>
        <v>14204</v>
      </c>
      <c r="AN36" s="11">
        <f t="shared" si="45"/>
        <v>10602</v>
      </c>
      <c r="AO36" s="11">
        <f t="shared" si="46"/>
        <v>793</v>
      </c>
      <c r="AP36" s="11">
        <f t="shared" si="47"/>
        <v>0</v>
      </c>
      <c r="AQ36" s="84">
        <f t="shared" si="48"/>
        <v>25599</v>
      </c>
      <c r="AR36" s="160"/>
      <c r="AZ36" s="30"/>
      <c r="BA36" s="85" t="s">
        <v>54</v>
      </c>
      <c r="BB36" s="11">
        <f t="shared" si="49"/>
        <v>13835</v>
      </c>
      <c r="BC36" s="11">
        <f t="shared" si="50"/>
        <v>9894</v>
      </c>
      <c r="BD36" s="11">
        <f t="shared" si="51"/>
        <v>715</v>
      </c>
      <c r="BE36" s="11">
        <f t="shared" si="52"/>
        <v>0</v>
      </c>
      <c r="BF36" s="84">
        <f t="shared" si="53"/>
        <v>24444</v>
      </c>
    </row>
    <row r="37" spans="1:58" ht="15">
      <c r="A37" s="82" t="s">
        <v>55</v>
      </c>
      <c r="B37" s="11">
        <v>45</v>
      </c>
      <c r="C37" s="11"/>
      <c r="D37" s="49"/>
      <c r="E37" s="11"/>
      <c r="F37" s="83">
        <f t="shared" si="58"/>
        <v>45</v>
      </c>
      <c r="G37" s="14">
        <v>345</v>
      </c>
      <c r="H37" s="11"/>
      <c r="I37" s="11">
        <v>9</v>
      </c>
      <c r="J37" s="11"/>
      <c r="K37" s="83">
        <f t="shared" si="35"/>
        <v>354</v>
      </c>
      <c r="L37" s="14">
        <f t="shared" si="54"/>
        <v>300</v>
      </c>
      <c r="M37" s="11">
        <f t="shared" si="55"/>
        <v>0</v>
      </c>
      <c r="N37" s="11">
        <f t="shared" si="56"/>
        <v>9</v>
      </c>
      <c r="O37" s="11">
        <f t="shared" si="57"/>
        <v>0</v>
      </c>
      <c r="P37" s="15">
        <f t="shared" si="37"/>
        <v>309</v>
      </c>
      <c r="Q37" s="170">
        <v>5187</v>
      </c>
      <c r="R37" s="5">
        <v>250</v>
      </c>
      <c r="S37" s="5">
        <v>108</v>
      </c>
      <c r="T37" s="5">
        <v>1</v>
      </c>
      <c r="U37" s="15">
        <f t="shared" si="38"/>
        <v>5546</v>
      </c>
      <c r="V37" s="25">
        <v>51</v>
      </c>
      <c r="W37" s="11"/>
      <c r="X37" s="11"/>
      <c r="Y37" s="11"/>
      <c r="Z37" s="83">
        <f t="shared" si="39"/>
        <v>51</v>
      </c>
      <c r="AA37" s="14">
        <v>4099</v>
      </c>
      <c r="AB37" s="11">
        <v>186</v>
      </c>
      <c r="AC37" s="11">
        <v>170</v>
      </c>
      <c r="AD37" s="11"/>
      <c r="AE37" s="15">
        <f t="shared" si="40"/>
        <v>4455</v>
      </c>
      <c r="AF37" s="25">
        <f t="shared" si="33"/>
        <v>4048</v>
      </c>
      <c r="AG37" s="25">
        <f t="shared" si="33"/>
        <v>186</v>
      </c>
      <c r="AH37" s="11">
        <f t="shared" si="41"/>
        <v>170</v>
      </c>
      <c r="AI37" s="11">
        <f t="shared" si="42"/>
        <v>0</v>
      </c>
      <c r="AJ37" s="84">
        <f t="shared" si="43"/>
        <v>4404</v>
      </c>
      <c r="AK37" s="160"/>
      <c r="AL37" s="85" t="s">
        <v>55</v>
      </c>
      <c r="AM37" s="11">
        <f t="shared" si="44"/>
        <v>9631</v>
      </c>
      <c r="AN37" s="11">
        <f t="shared" si="45"/>
        <v>436</v>
      </c>
      <c r="AO37" s="11">
        <f t="shared" si="46"/>
        <v>287</v>
      </c>
      <c r="AP37" s="11">
        <f t="shared" si="47"/>
        <v>1</v>
      </c>
      <c r="AQ37" s="84">
        <f t="shared" si="48"/>
        <v>10355</v>
      </c>
      <c r="AR37" s="160"/>
      <c r="AZ37" s="30"/>
      <c r="BA37" s="85" t="s">
        <v>55</v>
      </c>
      <c r="BB37" s="11">
        <f t="shared" si="49"/>
        <v>9286</v>
      </c>
      <c r="BC37" s="11">
        <f t="shared" si="50"/>
        <v>436</v>
      </c>
      <c r="BD37" s="11">
        <f t="shared" si="51"/>
        <v>278</v>
      </c>
      <c r="BE37" s="11">
        <f t="shared" si="52"/>
        <v>1</v>
      </c>
      <c r="BF37" s="84">
        <f t="shared" si="53"/>
        <v>10001</v>
      </c>
    </row>
    <row r="38" spans="1:58" ht="15">
      <c r="A38" s="82" t="s">
        <v>56</v>
      </c>
      <c r="B38" s="11"/>
      <c r="C38" s="11"/>
      <c r="D38" s="49"/>
      <c r="E38" s="11">
        <v>1</v>
      </c>
      <c r="F38" s="83">
        <f t="shared" si="58"/>
        <v>1</v>
      </c>
      <c r="G38" s="14">
        <v>204</v>
      </c>
      <c r="H38" s="11">
        <v>132</v>
      </c>
      <c r="I38" s="11">
        <v>14</v>
      </c>
      <c r="J38" s="11">
        <v>24</v>
      </c>
      <c r="K38" s="83">
        <f t="shared" si="35"/>
        <v>374</v>
      </c>
      <c r="L38" s="14">
        <f t="shared" si="54"/>
        <v>204</v>
      </c>
      <c r="M38" s="11">
        <f t="shared" si="55"/>
        <v>132</v>
      </c>
      <c r="N38" s="11">
        <f t="shared" si="56"/>
        <v>14</v>
      </c>
      <c r="O38" s="11">
        <f t="shared" si="57"/>
        <v>23</v>
      </c>
      <c r="P38" s="15">
        <f t="shared" si="37"/>
        <v>373</v>
      </c>
      <c r="Q38" s="170">
        <v>5172</v>
      </c>
      <c r="R38" s="5">
        <v>852</v>
      </c>
      <c r="S38" s="5">
        <v>232</v>
      </c>
      <c r="T38" s="5">
        <v>82</v>
      </c>
      <c r="U38" s="15">
        <f t="shared" si="38"/>
        <v>6338</v>
      </c>
      <c r="V38" s="25"/>
      <c r="W38" s="11"/>
      <c r="X38" s="11"/>
      <c r="Y38" s="11"/>
      <c r="Z38" s="83">
        <f t="shared" si="39"/>
        <v>0</v>
      </c>
      <c r="AA38" s="14">
        <v>4547</v>
      </c>
      <c r="AB38" s="11">
        <v>1902</v>
      </c>
      <c r="AC38" s="11">
        <v>311</v>
      </c>
      <c r="AD38" s="11">
        <v>69</v>
      </c>
      <c r="AE38" s="15">
        <f t="shared" si="40"/>
        <v>6829</v>
      </c>
      <c r="AF38" s="25">
        <f t="shared" si="33"/>
        <v>4547</v>
      </c>
      <c r="AG38" s="25">
        <f t="shared" si="33"/>
        <v>1902</v>
      </c>
      <c r="AH38" s="11">
        <f t="shared" si="41"/>
        <v>311</v>
      </c>
      <c r="AI38" s="11">
        <f t="shared" si="42"/>
        <v>69</v>
      </c>
      <c r="AJ38" s="84">
        <f t="shared" si="43"/>
        <v>6829</v>
      </c>
      <c r="AK38" s="160"/>
      <c r="AL38" s="85" t="s">
        <v>56</v>
      </c>
      <c r="AM38" s="11">
        <f t="shared" si="44"/>
        <v>9923</v>
      </c>
      <c r="AN38" s="11">
        <f t="shared" si="45"/>
        <v>2886</v>
      </c>
      <c r="AO38" s="11">
        <f t="shared" si="46"/>
        <v>557</v>
      </c>
      <c r="AP38" s="11">
        <f t="shared" si="47"/>
        <v>175</v>
      </c>
      <c r="AQ38" s="84">
        <f t="shared" si="48"/>
        <v>13541</v>
      </c>
      <c r="AR38" s="160"/>
      <c r="AZ38" s="30"/>
      <c r="BA38" s="85" t="s">
        <v>56</v>
      </c>
      <c r="BB38" s="11">
        <f t="shared" si="49"/>
        <v>9719</v>
      </c>
      <c r="BC38" s="11">
        <f t="shared" si="50"/>
        <v>2754</v>
      </c>
      <c r="BD38" s="11">
        <f t="shared" si="51"/>
        <v>543</v>
      </c>
      <c r="BE38" s="11">
        <f t="shared" si="52"/>
        <v>151</v>
      </c>
      <c r="BF38" s="84">
        <f t="shared" si="53"/>
        <v>13167</v>
      </c>
    </row>
    <row r="39" spans="1:58" ht="15">
      <c r="A39" s="82" t="s">
        <v>57</v>
      </c>
      <c r="B39" s="11">
        <v>27</v>
      </c>
      <c r="C39" s="11">
        <v>36</v>
      </c>
      <c r="D39" s="49"/>
      <c r="E39" s="11"/>
      <c r="F39" s="83">
        <f t="shared" si="58"/>
        <v>63</v>
      </c>
      <c r="G39" s="14">
        <v>174</v>
      </c>
      <c r="H39" s="11">
        <v>486</v>
      </c>
      <c r="I39" s="11">
        <v>58</v>
      </c>
      <c r="J39" s="11">
        <v>36</v>
      </c>
      <c r="K39" s="83">
        <f t="shared" si="35"/>
        <v>754</v>
      </c>
      <c r="L39" s="14">
        <f t="shared" si="54"/>
        <v>147</v>
      </c>
      <c r="M39" s="11">
        <f t="shared" si="55"/>
        <v>450</v>
      </c>
      <c r="N39" s="11">
        <f t="shared" si="56"/>
        <v>58</v>
      </c>
      <c r="O39" s="11">
        <f t="shared" si="57"/>
        <v>36</v>
      </c>
      <c r="P39" s="15">
        <f t="shared" si="37"/>
        <v>691</v>
      </c>
      <c r="Q39" s="170">
        <v>3513</v>
      </c>
      <c r="R39" s="5">
        <v>1626</v>
      </c>
      <c r="S39" s="5">
        <v>62</v>
      </c>
      <c r="T39" s="5">
        <v>265</v>
      </c>
      <c r="U39" s="15">
        <f t="shared" si="38"/>
        <v>5466</v>
      </c>
      <c r="V39" s="25">
        <v>30</v>
      </c>
      <c r="W39" s="11"/>
      <c r="X39" s="11"/>
      <c r="Y39" s="11">
        <v>1</v>
      </c>
      <c r="Z39" s="83">
        <f t="shared" si="39"/>
        <v>31</v>
      </c>
      <c r="AA39" s="14">
        <v>2958</v>
      </c>
      <c r="AB39" s="11">
        <v>2084</v>
      </c>
      <c r="AC39" s="11">
        <v>25</v>
      </c>
      <c r="AD39" s="11">
        <v>257</v>
      </c>
      <c r="AE39" s="15">
        <f t="shared" si="40"/>
        <v>5324</v>
      </c>
      <c r="AF39" s="25">
        <f>AA39-V39</f>
        <v>2928</v>
      </c>
      <c r="AG39" s="25">
        <f t="shared" si="33"/>
        <v>2084</v>
      </c>
      <c r="AH39" s="11">
        <f t="shared" si="41"/>
        <v>25</v>
      </c>
      <c r="AI39" s="11">
        <f t="shared" si="42"/>
        <v>256</v>
      </c>
      <c r="AJ39" s="84">
        <f t="shared" si="43"/>
        <v>5293</v>
      </c>
      <c r="AK39" s="160"/>
      <c r="AL39" s="85" t="s">
        <v>57</v>
      </c>
      <c r="AM39" s="11">
        <f t="shared" si="44"/>
        <v>6645</v>
      </c>
      <c r="AN39" s="11">
        <f t="shared" si="45"/>
        <v>4196</v>
      </c>
      <c r="AO39" s="11">
        <f t="shared" si="46"/>
        <v>145</v>
      </c>
      <c r="AP39" s="11">
        <f t="shared" si="47"/>
        <v>558</v>
      </c>
      <c r="AQ39" s="84">
        <f t="shared" si="48"/>
        <v>11544</v>
      </c>
      <c r="AR39" s="160"/>
      <c r="AZ39" s="30"/>
      <c r="BA39" s="85" t="s">
        <v>57</v>
      </c>
      <c r="BB39" s="11">
        <f t="shared" si="49"/>
        <v>6471</v>
      </c>
      <c r="BC39" s="11">
        <f t="shared" si="50"/>
        <v>3710</v>
      </c>
      <c r="BD39" s="11">
        <f t="shared" si="51"/>
        <v>87</v>
      </c>
      <c r="BE39" s="11">
        <f t="shared" si="52"/>
        <v>522</v>
      </c>
      <c r="BF39" s="84">
        <f t="shared" si="53"/>
        <v>10790</v>
      </c>
    </row>
    <row r="40" spans="1:58" ht="15">
      <c r="A40" s="82" t="s">
        <v>58</v>
      </c>
      <c r="B40" s="11">
        <v>24</v>
      </c>
      <c r="C40" s="11"/>
      <c r="D40" s="49"/>
      <c r="E40" s="11"/>
      <c r="F40" s="83">
        <f t="shared" si="58"/>
        <v>24</v>
      </c>
      <c r="G40" s="14">
        <v>999</v>
      </c>
      <c r="H40" s="11">
        <v>211</v>
      </c>
      <c r="I40" s="11">
        <v>123</v>
      </c>
      <c r="J40" s="11">
        <v>84</v>
      </c>
      <c r="K40" s="83">
        <f t="shared" si="35"/>
        <v>1417</v>
      </c>
      <c r="L40" s="14">
        <f t="shared" si="54"/>
        <v>975</v>
      </c>
      <c r="M40" s="11">
        <f t="shared" si="55"/>
        <v>211</v>
      </c>
      <c r="N40" s="11">
        <f t="shared" si="56"/>
        <v>123</v>
      </c>
      <c r="O40" s="11">
        <f t="shared" si="57"/>
        <v>84</v>
      </c>
      <c r="P40" s="15">
        <f t="shared" si="37"/>
        <v>1393</v>
      </c>
      <c r="Q40" s="171">
        <v>11363</v>
      </c>
      <c r="R40" s="10">
        <v>1383</v>
      </c>
      <c r="S40" s="10">
        <v>314</v>
      </c>
      <c r="T40" s="10">
        <v>147</v>
      </c>
      <c r="U40" s="11">
        <f t="shared" si="38"/>
        <v>13207</v>
      </c>
      <c r="V40" s="11">
        <v>21</v>
      </c>
      <c r="W40" s="11"/>
      <c r="X40" s="11"/>
      <c r="Y40" s="11"/>
      <c r="Z40" s="11">
        <f>SUM(V40:Y40)</f>
        <v>21</v>
      </c>
      <c r="AA40" s="49">
        <v>7568</v>
      </c>
      <c r="AB40" s="49">
        <v>1414</v>
      </c>
      <c r="AC40" s="49">
        <v>227</v>
      </c>
      <c r="AD40" s="49">
        <v>181</v>
      </c>
      <c r="AE40" s="11">
        <f t="shared" si="40"/>
        <v>9390</v>
      </c>
      <c r="AF40" s="25">
        <f>AA40-V40</f>
        <v>7547</v>
      </c>
      <c r="AG40" s="25">
        <f>AB40-W40</f>
        <v>1414</v>
      </c>
      <c r="AH40" s="25">
        <f t="shared" si="41"/>
        <v>227</v>
      </c>
      <c r="AI40" s="25">
        <f t="shared" si="42"/>
        <v>181</v>
      </c>
      <c r="AJ40" s="84">
        <f t="shared" si="43"/>
        <v>9369</v>
      </c>
      <c r="AK40" s="160"/>
      <c r="AL40" s="85" t="s">
        <v>58</v>
      </c>
      <c r="AM40" s="11">
        <f t="shared" si="44"/>
        <v>19930</v>
      </c>
      <c r="AN40" s="11">
        <f t="shared" si="45"/>
        <v>3008</v>
      </c>
      <c r="AO40" s="11">
        <f t="shared" si="46"/>
        <v>664</v>
      </c>
      <c r="AP40" s="11">
        <f t="shared" si="47"/>
        <v>412</v>
      </c>
      <c r="AQ40" s="84">
        <f>AE40+U40+K40</f>
        <v>24014</v>
      </c>
      <c r="AR40" s="160"/>
      <c r="AZ40" s="30"/>
      <c r="BA40" s="85" t="s">
        <v>58</v>
      </c>
      <c r="BB40" s="11">
        <f t="shared" si="49"/>
        <v>18931</v>
      </c>
      <c r="BC40" s="11">
        <f t="shared" si="50"/>
        <v>2797</v>
      </c>
      <c r="BD40" s="11">
        <f t="shared" si="51"/>
        <v>541</v>
      </c>
      <c r="BE40" s="11">
        <f t="shared" si="52"/>
        <v>328</v>
      </c>
      <c r="BF40" s="84">
        <f t="shared" si="53"/>
        <v>22597</v>
      </c>
    </row>
    <row r="41" spans="1:58" ht="15">
      <c r="A41" s="82" t="s">
        <v>59</v>
      </c>
      <c r="B41" s="11"/>
      <c r="C41" s="11">
        <v>4</v>
      </c>
      <c r="D41" s="49"/>
      <c r="E41" s="11"/>
      <c r="F41" s="83">
        <f t="shared" si="58"/>
        <v>4</v>
      </c>
      <c r="G41" s="14">
        <v>2</v>
      </c>
      <c r="H41" s="11">
        <v>8</v>
      </c>
      <c r="I41" s="11"/>
      <c r="J41" s="11"/>
      <c r="K41" s="83">
        <f t="shared" si="35"/>
        <v>10</v>
      </c>
      <c r="L41" s="14">
        <f t="shared" si="54"/>
        <v>2</v>
      </c>
      <c r="M41" s="11">
        <f t="shared" si="55"/>
        <v>4</v>
      </c>
      <c r="N41" s="11">
        <f t="shared" si="56"/>
        <v>0</v>
      </c>
      <c r="O41" s="11">
        <f t="shared" si="57"/>
        <v>0</v>
      </c>
      <c r="P41" s="15">
        <f t="shared" si="37"/>
        <v>6</v>
      </c>
      <c r="Q41" s="170">
        <v>113</v>
      </c>
      <c r="R41" s="5">
        <v>199</v>
      </c>
      <c r="S41" s="5"/>
      <c r="T41" s="5"/>
      <c r="U41" s="15">
        <f>SUM(Q41:T41)</f>
        <v>312</v>
      </c>
      <c r="V41" s="25">
        <v>2</v>
      </c>
      <c r="W41" s="11"/>
      <c r="X41" s="11"/>
      <c r="Y41" s="11"/>
      <c r="Z41" s="83">
        <f t="shared" si="39"/>
        <v>2</v>
      </c>
      <c r="AA41" s="14">
        <v>114</v>
      </c>
      <c r="AB41" s="11">
        <v>225</v>
      </c>
      <c r="AC41" s="11"/>
      <c r="AD41" s="11"/>
      <c r="AE41" s="15">
        <f t="shared" si="40"/>
        <v>339</v>
      </c>
      <c r="AF41" s="25">
        <f>AA41-V41</f>
        <v>112</v>
      </c>
      <c r="AG41" s="25">
        <f>AB41-W41</f>
        <v>225</v>
      </c>
      <c r="AH41" s="25">
        <f>AC41-X41</f>
        <v>0</v>
      </c>
      <c r="AI41" s="25">
        <f>AD41-Y41</f>
        <v>0</v>
      </c>
      <c r="AJ41" s="84">
        <f t="shared" si="43"/>
        <v>337</v>
      </c>
      <c r="AK41" s="160"/>
      <c r="AL41" s="85" t="s">
        <v>59</v>
      </c>
      <c r="AM41" s="11">
        <f t="shared" si="44"/>
        <v>229</v>
      </c>
      <c r="AN41" s="11">
        <f t="shared" si="45"/>
        <v>432</v>
      </c>
      <c r="AO41" s="11">
        <f t="shared" si="46"/>
        <v>0</v>
      </c>
      <c r="AP41" s="11">
        <f t="shared" si="47"/>
        <v>0</v>
      </c>
      <c r="AQ41" s="84">
        <f>AE41+U41+K41</f>
        <v>661</v>
      </c>
      <c r="AR41" s="160"/>
      <c r="AZ41" s="30"/>
      <c r="BA41" s="85" t="s">
        <v>59</v>
      </c>
      <c r="BB41" s="11">
        <f t="shared" si="49"/>
        <v>227</v>
      </c>
      <c r="BC41" s="11">
        <f t="shared" si="50"/>
        <v>424</v>
      </c>
      <c r="BD41" s="11">
        <f t="shared" si="51"/>
        <v>0</v>
      </c>
      <c r="BE41" s="11">
        <f t="shared" si="52"/>
        <v>0</v>
      </c>
      <c r="BF41" s="84">
        <f t="shared" si="53"/>
        <v>651</v>
      </c>
    </row>
    <row r="42" spans="1:58" ht="15">
      <c r="A42" s="82" t="s">
        <v>60</v>
      </c>
      <c r="B42" s="11">
        <v>4</v>
      </c>
      <c r="C42" s="11">
        <v>1</v>
      </c>
      <c r="D42" s="49"/>
      <c r="E42" s="11"/>
      <c r="F42" s="83">
        <f t="shared" si="58"/>
        <v>5</v>
      </c>
      <c r="G42" s="14">
        <v>603</v>
      </c>
      <c r="H42" s="11">
        <v>239</v>
      </c>
      <c r="I42" s="11">
        <v>60</v>
      </c>
      <c r="J42" s="11"/>
      <c r="K42" s="83">
        <f t="shared" si="35"/>
        <v>902</v>
      </c>
      <c r="L42" s="14">
        <f t="shared" si="54"/>
        <v>599</v>
      </c>
      <c r="M42" s="11">
        <f t="shared" si="55"/>
        <v>238</v>
      </c>
      <c r="N42" s="11">
        <f t="shared" si="56"/>
        <v>60</v>
      </c>
      <c r="O42" s="11">
        <f t="shared" si="57"/>
        <v>0</v>
      </c>
      <c r="P42" s="15">
        <f t="shared" si="37"/>
        <v>897</v>
      </c>
      <c r="Q42" s="170">
        <v>6710</v>
      </c>
      <c r="R42" s="5">
        <v>1842</v>
      </c>
      <c r="S42" s="5">
        <v>299</v>
      </c>
      <c r="T42" s="5"/>
      <c r="U42" s="15">
        <f t="shared" si="38"/>
        <v>8851</v>
      </c>
      <c r="V42" s="25">
        <v>8</v>
      </c>
      <c r="W42" s="11">
        <v>4</v>
      </c>
      <c r="X42" s="11"/>
      <c r="Y42" s="11"/>
      <c r="Z42" s="83">
        <f t="shared" si="39"/>
        <v>12</v>
      </c>
      <c r="AA42" s="14">
        <v>6612</v>
      </c>
      <c r="AB42" s="11">
        <v>1795</v>
      </c>
      <c r="AC42" s="11">
        <v>339</v>
      </c>
      <c r="AD42" s="11"/>
      <c r="AE42" s="15">
        <f t="shared" si="40"/>
        <v>8746</v>
      </c>
      <c r="AF42" s="25">
        <f>AA42-V42</f>
        <v>6604</v>
      </c>
      <c r="AG42" s="25">
        <f>AB42-W42</f>
        <v>1791</v>
      </c>
      <c r="AH42" s="25">
        <f>AC42-X42</f>
        <v>339</v>
      </c>
      <c r="AI42" s="25">
        <f>AD42-Y42</f>
        <v>0</v>
      </c>
      <c r="AJ42" s="84">
        <f t="shared" si="43"/>
        <v>8734</v>
      </c>
      <c r="AK42" s="160"/>
      <c r="AL42" s="85" t="s">
        <v>60</v>
      </c>
      <c r="AM42" s="11">
        <f t="shared" si="44"/>
        <v>13925</v>
      </c>
      <c r="AN42" s="11">
        <f t="shared" si="45"/>
        <v>3876</v>
      </c>
      <c r="AO42" s="11">
        <f t="shared" si="46"/>
        <v>698</v>
      </c>
      <c r="AP42" s="11">
        <f t="shared" si="47"/>
        <v>0</v>
      </c>
      <c r="AQ42" s="84">
        <f aca="true" t="shared" si="59" ref="AQ42:AQ62">(K42+U42+AE42)</f>
        <v>18499</v>
      </c>
      <c r="AR42" s="160"/>
      <c r="AZ42" s="30"/>
      <c r="BA42" s="85" t="s">
        <v>60</v>
      </c>
      <c r="BB42" s="11">
        <f t="shared" si="49"/>
        <v>13322</v>
      </c>
      <c r="BC42" s="11">
        <f t="shared" si="50"/>
        <v>3637</v>
      </c>
      <c r="BD42" s="11">
        <f t="shared" si="51"/>
        <v>638</v>
      </c>
      <c r="BE42" s="11">
        <f t="shared" si="52"/>
        <v>0</v>
      </c>
      <c r="BF42" s="84">
        <f t="shared" si="53"/>
        <v>17597</v>
      </c>
    </row>
    <row r="43" spans="1:58" ht="15">
      <c r="A43" s="82" t="s">
        <v>61</v>
      </c>
      <c r="B43" s="11">
        <v>33</v>
      </c>
      <c r="C43" s="83"/>
      <c r="D43" s="102"/>
      <c r="E43" s="25"/>
      <c r="F43" s="83">
        <f aca="true" t="shared" si="60" ref="F43:F49">SUM(B43:E43)</f>
        <v>33</v>
      </c>
      <c r="G43" s="14">
        <v>141</v>
      </c>
      <c r="H43" s="11">
        <v>155</v>
      </c>
      <c r="I43" s="11">
        <v>223</v>
      </c>
      <c r="J43" s="11"/>
      <c r="K43" s="83">
        <f t="shared" si="35"/>
        <v>519</v>
      </c>
      <c r="L43" s="14">
        <f t="shared" si="54"/>
        <v>108</v>
      </c>
      <c r="M43" s="11">
        <f t="shared" si="55"/>
        <v>155</v>
      </c>
      <c r="N43" s="11">
        <f t="shared" si="56"/>
        <v>223</v>
      </c>
      <c r="O43" s="11">
        <f t="shared" si="57"/>
        <v>0</v>
      </c>
      <c r="P43" s="15">
        <f t="shared" si="37"/>
        <v>486</v>
      </c>
      <c r="Q43" s="170">
        <v>2646</v>
      </c>
      <c r="R43" s="5">
        <v>1566</v>
      </c>
      <c r="S43" s="5">
        <v>143</v>
      </c>
      <c r="T43" s="5"/>
      <c r="U43" s="15">
        <f t="shared" si="38"/>
        <v>4355</v>
      </c>
      <c r="V43" s="25">
        <v>43</v>
      </c>
      <c r="W43" s="11"/>
      <c r="X43" s="11"/>
      <c r="Y43" s="11"/>
      <c r="Z43" s="83">
        <f t="shared" si="39"/>
        <v>43</v>
      </c>
      <c r="AA43" s="14">
        <v>2933</v>
      </c>
      <c r="AB43" s="11">
        <v>1595</v>
      </c>
      <c r="AC43" s="11">
        <v>137</v>
      </c>
      <c r="AD43" s="11"/>
      <c r="AE43" s="15">
        <f t="shared" si="40"/>
        <v>4665</v>
      </c>
      <c r="AF43" s="25">
        <f t="shared" si="33"/>
        <v>2890</v>
      </c>
      <c r="AG43" s="25">
        <f t="shared" si="33"/>
        <v>1595</v>
      </c>
      <c r="AH43" s="11">
        <f t="shared" si="41"/>
        <v>137</v>
      </c>
      <c r="AI43" s="11">
        <f t="shared" si="42"/>
        <v>0</v>
      </c>
      <c r="AJ43" s="84">
        <f t="shared" si="43"/>
        <v>4622</v>
      </c>
      <c r="AK43" s="160"/>
      <c r="AL43" s="85" t="s">
        <v>61</v>
      </c>
      <c r="AM43" s="11">
        <f t="shared" si="44"/>
        <v>5720</v>
      </c>
      <c r="AN43" s="11">
        <f t="shared" si="45"/>
        <v>3316</v>
      </c>
      <c r="AO43" s="11">
        <f t="shared" si="46"/>
        <v>503</v>
      </c>
      <c r="AP43" s="11">
        <f t="shared" si="47"/>
        <v>0</v>
      </c>
      <c r="AQ43" s="84">
        <f t="shared" si="59"/>
        <v>9539</v>
      </c>
      <c r="AR43" s="160"/>
      <c r="AZ43" s="30"/>
      <c r="BA43" s="85" t="s">
        <v>61</v>
      </c>
      <c r="BB43" s="11">
        <f t="shared" si="49"/>
        <v>5579</v>
      </c>
      <c r="BC43" s="11">
        <f t="shared" si="50"/>
        <v>3161</v>
      </c>
      <c r="BD43" s="11">
        <f t="shared" si="51"/>
        <v>280</v>
      </c>
      <c r="BE43" s="11">
        <f t="shared" si="52"/>
        <v>0</v>
      </c>
      <c r="BF43" s="84">
        <f t="shared" si="53"/>
        <v>9020</v>
      </c>
    </row>
    <row r="44" spans="1:58" ht="15">
      <c r="A44" s="82" t="s">
        <v>62</v>
      </c>
      <c r="B44" s="11"/>
      <c r="C44" s="83"/>
      <c r="D44" s="102"/>
      <c r="E44" s="25"/>
      <c r="F44" s="83">
        <f t="shared" si="60"/>
        <v>0</v>
      </c>
      <c r="G44" s="14">
        <v>216</v>
      </c>
      <c r="H44" s="11">
        <v>9</v>
      </c>
      <c r="I44" s="11"/>
      <c r="J44" s="11"/>
      <c r="K44" s="83">
        <f t="shared" si="35"/>
        <v>225</v>
      </c>
      <c r="L44" s="14">
        <f t="shared" si="54"/>
        <v>216</v>
      </c>
      <c r="M44" s="11">
        <f t="shared" si="55"/>
        <v>9</v>
      </c>
      <c r="N44" s="11">
        <f t="shared" si="56"/>
        <v>0</v>
      </c>
      <c r="O44" s="11">
        <f t="shared" si="57"/>
        <v>0</v>
      </c>
      <c r="P44" s="15">
        <f t="shared" si="37"/>
        <v>225</v>
      </c>
      <c r="Q44" s="170">
        <v>2106</v>
      </c>
      <c r="R44" s="5">
        <v>369</v>
      </c>
      <c r="S44" s="5"/>
      <c r="T44" s="5"/>
      <c r="U44" s="15">
        <f t="shared" si="38"/>
        <v>2475</v>
      </c>
      <c r="V44" s="25">
        <v>18</v>
      </c>
      <c r="W44" s="11"/>
      <c r="X44" s="11"/>
      <c r="Y44" s="11"/>
      <c r="Z44" s="83">
        <f t="shared" si="39"/>
        <v>18</v>
      </c>
      <c r="AA44" s="14">
        <v>1617</v>
      </c>
      <c r="AB44" s="11">
        <v>651</v>
      </c>
      <c r="AC44" s="11"/>
      <c r="AD44" s="11"/>
      <c r="AE44" s="15">
        <f t="shared" si="40"/>
        <v>2268</v>
      </c>
      <c r="AF44" s="25">
        <f t="shared" si="33"/>
        <v>1599</v>
      </c>
      <c r="AG44" s="25">
        <f t="shared" si="33"/>
        <v>651</v>
      </c>
      <c r="AH44" s="11">
        <f t="shared" si="41"/>
        <v>0</v>
      </c>
      <c r="AI44" s="11">
        <f t="shared" si="42"/>
        <v>0</v>
      </c>
      <c r="AJ44" s="84">
        <f t="shared" si="43"/>
        <v>2250</v>
      </c>
      <c r="AK44" s="160"/>
      <c r="AL44" s="85" t="s">
        <v>62</v>
      </c>
      <c r="AM44" s="11">
        <f t="shared" si="44"/>
        <v>3939</v>
      </c>
      <c r="AN44" s="11">
        <f t="shared" si="45"/>
        <v>1029</v>
      </c>
      <c r="AO44" s="11">
        <f t="shared" si="46"/>
        <v>0</v>
      </c>
      <c r="AP44" s="11">
        <f t="shared" si="47"/>
        <v>0</v>
      </c>
      <c r="AQ44" s="84">
        <f t="shared" si="59"/>
        <v>4968</v>
      </c>
      <c r="AR44" s="160"/>
      <c r="AZ44" s="30"/>
      <c r="BA44" s="85" t="s">
        <v>62</v>
      </c>
      <c r="BB44" s="11">
        <f t="shared" si="49"/>
        <v>3723</v>
      </c>
      <c r="BC44" s="11">
        <f t="shared" si="50"/>
        <v>1020</v>
      </c>
      <c r="BD44" s="11">
        <f t="shared" si="51"/>
        <v>0</v>
      </c>
      <c r="BE44" s="11">
        <f t="shared" si="52"/>
        <v>0</v>
      </c>
      <c r="BF44" s="84">
        <f t="shared" si="53"/>
        <v>4743</v>
      </c>
    </row>
    <row r="45" spans="1:58" ht="15">
      <c r="A45" s="82" t="s">
        <v>63</v>
      </c>
      <c r="B45" s="11"/>
      <c r="C45" s="83">
        <v>1</v>
      </c>
      <c r="D45" s="102"/>
      <c r="E45" s="25"/>
      <c r="F45" s="83">
        <f t="shared" si="60"/>
        <v>1</v>
      </c>
      <c r="G45" s="14">
        <v>159</v>
      </c>
      <c r="H45" s="11">
        <v>406</v>
      </c>
      <c r="I45" s="11">
        <v>54</v>
      </c>
      <c r="J45" s="11"/>
      <c r="K45" s="83">
        <f t="shared" si="35"/>
        <v>619</v>
      </c>
      <c r="L45" s="14">
        <f t="shared" si="54"/>
        <v>159</v>
      </c>
      <c r="M45" s="11">
        <f t="shared" si="55"/>
        <v>405</v>
      </c>
      <c r="N45" s="11">
        <f t="shared" si="56"/>
        <v>54</v>
      </c>
      <c r="O45" s="11">
        <f t="shared" si="57"/>
        <v>0</v>
      </c>
      <c r="P45" s="15">
        <f t="shared" si="37"/>
        <v>618</v>
      </c>
      <c r="Q45" s="170">
        <v>1112</v>
      </c>
      <c r="R45" s="5">
        <v>2288</v>
      </c>
      <c r="S45" s="5">
        <v>82</v>
      </c>
      <c r="T45" s="5"/>
      <c r="U45" s="15">
        <f t="shared" si="38"/>
        <v>3482</v>
      </c>
      <c r="V45" s="25"/>
      <c r="W45" s="11"/>
      <c r="X45" s="11"/>
      <c r="Y45" s="11"/>
      <c r="Z45" s="83">
        <f t="shared" si="39"/>
        <v>0</v>
      </c>
      <c r="AA45" s="14">
        <v>952</v>
      </c>
      <c r="AB45" s="11">
        <v>1962</v>
      </c>
      <c r="AC45" s="11">
        <v>121</v>
      </c>
      <c r="AD45" s="11"/>
      <c r="AE45" s="15">
        <f t="shared" si="40"/>
        <v>3035</v>
      </c>
      <c r="AF45" s="25">
        <f t="shared" si="33"/>
        <v>952</v>
      </c>
      <c r="AG45" s="25">
        <f t="shared" si="33"/>
        <v>1962</v>
      </c>
      <c r="AH45" s="11">
        <f t="shared" si="41"/>
        <v>121</v>
      </c>
      <c r="AI45" s="11">
        <f t="shared" si="42"/>
        <v>0</v>
      </c>
      <c r="AJ45" s="84">
        <f t="shared" si="43"/>
        <v>3035</v>
      </c>
      <c r="AK45" s="160"/>
      <c r="AL45" s="85" t="s">
        <v>63</v>
      </c>
      <c r="AM45" s="11">
        <f t="shared" si="44"/>
        <v>2223</v>
      </c>
      <c r="AN45" s="11">
        <f t="shared" si="45"/>
        <v>4656</v>
      </c>
      <c r="AO45" s="11">
        <f t="shared" si="46"/>
        <v>257</v>
      </c>
      <c r="AP45" s="11">
        <f t="shared" si="47"/>
        <v>0</v>
      </c>
      <c r="AQ45" s="84">
        <f t="shared" si="59"/>
        <v>7136</v>
      </c>
      <c r="AR45" s="160"/>
      <c r="AZ45" s="30"/>
      <c r="BA45" s="85" t="s">
        <v>63</v>
      </c>
      <c r="BB45" s="11">
        <f t="shared" si="49"/>
        <v>2064</v>
      </c>
      <c r="BC45" s="11">
        <f t="shared" si="50"/>
        <v>4250</v>
      </c>
      <c r="BD45" s="11">
        <f t="shared" si="51"/>
        <v>203</v>
      </c>
      <c r="BE45" s="11">
        <f t="shared" si="52"/>
        <v>0</v>
      </c>
      <c r="BF45" s="84">
        <f t="shared" si="53"/>
        <v>6517</v>
      </c>
    </row>
    <row r="46" spans="1:58" ht="15">
      <c r="A46" s="82" t="s">
        <v>160</v>
      </c>
      <c r="B46" s="11"/>
      <c r="C46" s="83">
        <v>2</v>
      </c>
      <c r="D46" s="102"/>
      <c r="E46" s="25"/>
      <c r="F46" s="83">
        <f t="shared" si="60"/>
        <v>2</v>
      </c>
      <c r="G46" s="14">
        <v>14</v>
      </c>
      <c r="H46" s="11">
        <v>7</v>
      </c>
      <c r="I46" s="11"/>
      <c r="J46" s="11"/>
      <c r="K46" s="83">
        <f t="shared" si="35"/>
        <v>21</v>
      </c>
      <c r="L46" s="14">
        <f t="shared" si="54"/>
        <v>14</v>
      </c>
      <c r="M46" s="11">
        <f t="shared" si="55"/>
        <v>5</v>
      </c>
      <c r="N46" s="11">
        <f t="shared" si="56"/>
        <v>0</v>
      </c>
      <c r="O46" s="11">
        <f t="shared" si="57"/>
        <v>0</v>
      </c>
      <c r="P46" s="15">
        <f t="shared" si="37"/>
        <v>19</v>
      </c>
      <c r="Q46" s="170">
        <v>203</v>
      </c>
      <c r="R46" s="5">
        <v>326</v>
      </c>
      <c r="S46" s="5"/>
      <c r="T46" s="5"/>
      <c r="U46" s="15">
        <f t="shared" si="38"/>
        <v>529</v>
      </c>
      <c r="V46" s="25"/>
      <c r="W46" s="11">
        <v>7</v>
      </c>
      <c r="X46" s="11"/>
      <c r="Y46" s="11"/>
      <c r="Z46" s="83">
        <f t="shared" si="39"/>
        <v>7</v>
      </c>
      <c r="AA46" s="14">
        <v>199</v>
      </c>
      <c r="AB46" s="11">
        <v>376</v>
      </c>
      <c r="AC46" s="11"/>
      <c r="AD46" s="11"/>
      <c r="AE46" s="15">
        <f t="shared" si="40"/>
        <v>575</v>
      </c>
      <c r="AF46" s="25">
        <f t="shared" si="33"/>
        <v>199</v>
      </c>
      <c r="AG46" s="25">
        <f t="shared" si="33"/>
        <v>369</v>
      </c>
      <c r="AH46" s="11">
        <f t="shared" si="41"/>
        <v>0</v>
      </c>
      <c r="AI46" s="11">
        <f t="shared" si="42"/>
        <v>0</v>
      </c>
      <c r="AJ46" s="84">
        <f t="shared" si="43"/>
        <v>568</v>
      </c>
      <c r="AK46" s="160"/>
      <c r="AL46" s="85" t="s">
        <v>184</v>
      </c>
      <c r="AM46" s="11">
        <f t="shared" si="44"/>
        <v>416</v>
      </c>
      <c r="AN46" s="11">
        <f t="shared" si="45"/>
        <v>709</v>
      </c>
      <c r="AO46" s="11">
        <f t="shared" si="46"/>
        <v>0</v>
      </c>
      <c r="AP46" s="11">
        <f t="shared" si="47"/>
        <v>0</v>
      </c>
      <c r="AQ46" s="84">
        <f t="shared" si="59"/>
        <v>1125</v>
      </c>
      <c r="AR46" s="160"/>
      <c r="AZ46" s="30"/>
      <c r="BA46" s="85" t="s">
        <v>64</v>
      </c>
      <c r="BB46" s="11">
        <f t="shared" si="49"/>
        <v>402</v>
      </c>
      <c r="BC46" s="11">
        <f t="shared" si="50"/>
        <v>702</v>
      </c>
      <c r="BD46" s="11">
        <f t="shared" si="51"/>
        <v>0</v>
      </c>
      <c r="BE46" s="11">
        <f t="shared" si="52"/>
        <v>0</v>
      </c>
      <c r="BF46" s="84">
        <f t="shared" si="53"/>
        <v>1104</v>
      </c>
    </row>
    <row r="47" spans="1:58" ht="15">
      <c r="A47" s="82" t="s">
        <v>65</v>
      </c>
      <c r="B47" s="11"/>
      <c r="C47" s="83"/>
      <c r="D47" s="49"/>
      <c r="E47" s="25"/>
      <c r="F47" s="83">
        <f t="shared" si="60"/>
        <v>0</v>
      </c>
      <c r="G47" s="14"/>
      <c r="H47" s="11"/>
      <c r="I47" s="11"/>
      <c r="J47" s="11"/>
      <c r="K47" s="83">
        <f t="shared" si="35"/>
        <v>0</v>
      </c>
      <c r="L47" s="14">
        <f t="shared" si="54"/>
        <v>0</v>
      </c>
      <c r="M47" s="11">
        <f t="shared" si="55"/>
        <v>0</v>
      </c>
      <c r="N47" s="11">
        <f t="shared" si="56"/>
        <v>0</v>
      </c>
      <c r="O47" s="11">
        <f t="shared" si="57"/>
        <v>0</v>
      </c>
      <c r="P47" s="15">
        <f t="shared" si="37"/>
        <v>0</v>
      </c>
      <c r="Q47" s="170"/>
      <c r="R47" s="5"/>
      <c r="S47" s="5"/>
      <c r="T47" s="5"/>
      <c r="U47" s="15">
        <f t="shared" si="38"/>
        <v>0</v>
      </c>
      <c r="V47" s="25"/>
      <c r="W47" s="11"/>
      <c r="X47" s="11"/>
      <c r="Y47" s="11"/>
      <c r="Z47" s="83">
        <f t="shared" si="39"/>
        <v>0</v>
      </c>
      <c r="AA47" s="14"/>
      <c r="AB47" s="11"/>
      <c r="AC47" s="11"/>
      <c r="AD47" s="11"/>
      <c r="AE47" s="15">
        <f t="shared" si="40"/>
        <v>0</v>
      </c>
      <c r="AF47" s="25">
        <f t="shared" si="33"/>
        <v>0</v>
      </c>
      <c r="AG47" s="25">
        <f t="shared" si="33"/>
        <v>0</v>
      </c>
      <c r="AH47" s="11">
        <f t="shared" si="41"/>
        <v>0</v>
      </c>
      <c r="AI47" s="11">
        <f t="shared" si="42"/>
        <v>0</v>
      </c>
      <c r="AJ47" s="84">
        <f t="shared" si="43"/>
        <v>0</v>
      </c>
      <c r="AK47" s="160"/>
      <c r="AL47" s="85" t="s">
        <v>65</v>
      </c>
      <c r="AM47" s="11">
        <f t="shared" si="44"/>
        <v>0</v>
      </c>
      <c r="AN47" s="11">
        <f t="shared" si="45"/>
        <v>0</v>
      </c>
      <c r="AO47" s="11">
        <f t="shared" si="46"/>
        <v>0</v>
      </c>
      <c r="AP47" s="11">
        <f t="shared" si="47"/>
        <v>0</v>
      </c>
      <c r="AQ47" s="84">
        <f t="shared" si="59"/>
        <v>0</v>
      </c>
      <c r="AR47" s="160"/>
      <c r="AZ47" s="30"/>
      <c r="BA47" s="85" t="s">
        <v>65</v>
      </c>
      <c r="BB47" s="11">
        <f t="shared" si="49"/>
        <v>0</v>
      </c>
      <c r="BC47" s="11">
        <f t="shared" si="50"/>
        <v>0</v>
      </c>
      <c r="BD47" s="11">
        <f t="shared" si="51"/>
        <v>0</v>
      </c>
      <c r="BE47" s="11">
        <f t="shared" si="52"/>
        <v>0</v>
      </c>
      <c r="BF47" s="84">
        <f t="shared" si="53"/>
        <v>0</v>
      </c>
    </row>
    <row r="48" spans="1:58" ht="15">
      <c r="A48" s="82" t="s">
        <v>66</v>
      </c>
      <c r="B48" s="11"/>
      <c r="C48" s="83"/>
      <c r="D48" s="49"/>
      <c r="E48" s="25"/>
      <c r="F48" s="83">
        <f t="shared" si="60"/>
        <v>0</v>
      </c>
      <c r="G48" s="14">
        <v>276</v>
      </c>
      <c r="H48" s="11">
        <v>3</v>
      </c>
      <c r="I48" s="11">
        <v>9</v>
      </c>
      <c r="J48" s="11">
        <v>140</v>
      </c>
      <c r="K48" s="83">
        <f t="shared" si="35"/>
        <v>428</v>
      </c>
      <c r="L48" s="14">
        <f t="shared" si="54"/>
        <v>276</v>
      </c>
      <c r="M48" s="11">
        <f t="shared" si="55"/>
        <v>3</v>
      </c>
      <c r="N48" s="11">
        <f t="shared" si="56"/>
        <v>9</v>
      </c>
      <c r="O48" s="11">
        <f t="shared" si="57"/>
        <v>140</v>
      </c>
      <c r="P48" s="15">
        <f t="shared" si="37"/>
        <v>428</v>
      </c>
      <c r="Q48" s="170">
        <v>5871</v>
      </c>
      <c r="R48" s="5">
        <v>191</v>
      </c>
      <c r="S48" s="5">
        <v>204</v>
      </c>
      <c r="T48" s="5">
        <v>264</v>
      </c>
      <c r="U48" s="15">
        <f t="shared" si="38"/>
        <v>6530</v>
      </c>
      <c r="V48" s="25"/>
      <c r="W48" s="11"/>
      <c r="X48" s="11"/>
      <c r="Y48" s="11"/>
      <c r="Z48" s="83">
        <f t="shared" si="39"/>
        <v>0</v>
      </c>
      <c r="AA48" s="14">
        <v>6125</v>
      </c>
      <c r="AB48" s="11">
        <v>298</v>
      </c>
      <c r="AC48" s="11">
        <v>82</v>
      </c>
      <c r="AD48" s="11">
        <v>314</v>
      </c>
      <c r="AE48" s="15">
        <f t="shared" si="40"/>
        <v>6819</v>
      </c>
      <c r="AF48" s="25">
        <f t="shared" si="33"/>
        <v>6125</v>
      </c>
      <c r="AG48" s="25">
        <f t="shared" si="33"/>
        <v>298</v>
      </c>
      <c r="AH48" s="11">
        <f t="shared" si="41"/>
        <v>82</v>
      </c>
      <c r="AI48" s="11">
        <f t="shared" si="42"/>
        <v>314</v>
      </c>
      <c r="AJ48" s="84">
        <f t="shared" si="43"/>
        <v>6819</v>
      </c>
      <c r="AK48" s="160"/>
      <c r="AL48" s="85" t="s">
        <v>66</v>
      </c>
      <c r="AM48" s="11">
        <f t="shared" si="44"/>
        <v>12272</v>
      </c>
      <c r="AN48" s="11">
        <f t="shared" si="45"/>
        <v>492</v>
      </c>
      <c r="AO48" s="11">
        <f t="shared" si="46"/>
        <v>295</v>
      </c>
      <c r="AP48" s="11">
        <f t="shared" si="47"/>
        <v>718</v>
      </c>
      <c r="AQ48" s="84">
        <f t="shared" si="59"/>
        <v>13777</v>
      </c>
      <c r="AR48" s="160"/>
      <c r="AZ48" s="30"/>
      <c r="BA48" s="85" t="s">
        <v>66</v>
      </c>
      <c r="BB48" s="11">
        <f t="shared" si="49"/>
        <v>11996</v>
      </c>
      <c r="BC48" s="11">
        <f t="shared" si="50"/>
        <v>489</v>
      </c>
      <c r="BD48" s="11">
        <f t="shared" si="51"/>
        <v>286</v>
      </c>
      <c r="BE48" s="11">
        <f t="shared" si="52"/>
        <v>578</v>
      </c>
      <c r="BF48" s="84">
        <f t="shared" si="53"/>
        <v>13349</v>
      </c>
    </row>
    <row r="49" spans="1:58" ht="15">
      <c r="A49" s="82" t="s">
        <v>67</v>
      </c>
      <c r="B49" s="11">
        <v>24</v>
      </c>
      <c r="C49" s="83">
        <v>6</v>
      </c>
      <c r="D49" s="49"/>
      <c r="E49" s="25"/>
      <c r="F49" s="83">
        <f t="shared" si="60"/>
        <v>30</v>
      </c>
      <c r="G49" s="14">
        <v>81</v>
      </c>
      <c r="H49" s="11">
        <v>327</v>
      </c>
      <c r="I49" s="11">
        <v>24</v>
      </c>
      <c r="J49" s="11"/>
      <c r="K49" s="83">
        <f t="shared" si="35"/>
        <v>432</v>
      </c>
      <c r="L49" s="14">
        <f t="shared" si="54"/>
        <v>57</v>
      </c>
      <c r="M49" s="11">
        <f t="shared" si="55"/>
        <v>321</v>
      </c>
      <c r="N49" s="11">
        <f t="shared" si="56"/>
        <v>24</v>
      </c>
      <c r="O49" s="11">
        <f t="shared" si="57"/>
        <v>0</v>
      </c>
      <c r="P49" s="15">
        <f t="shared" si="37"/>
        <v>402</v>
      </c>
      <c r="Q49" s="170">
        <v>594</v>
      </c>
      <c r="R49" s="5">
        <v>3701</v>
      </c>
      <c r="S49" s="5">
        <v>348</v>
      </c>
      <c r="T49" s="5"/>
      <c r="U49" s="15">
        <f t="shared" si="38"/>
        <v>4643</v>
      </c>
      <c r="V49" s="25"/>
      <c r="W49" s="11">
        <v>30</v>
      </c>
      <c r="X49" s="11"/>
      <c r="Y49" s="11"/>
      <c r="Z49" s="83">
        <f t="shared" si="39"/>
        <v>30</v>
      </c>
      <c r="AA49" s="14">
        <v>543</v>
      </c>
      <c r="AB49" s="11">
        <v>3721</v>
      </c>
      <c r="AC49" s="11">
        <v>287</v>
      </c>
      <c r="AD49" s="11"/>
      <c r="AE49" s="15">
        <f t="shared" si="40"/>
        <v>4551</v>
      </c>
      <c r="AF49" s="25">
        <f t="shared" si="33"/>
        <v>543</v>
      </c>
      <c r="AG49" s="25">
        <f t="shared" si="33"/>
        <v>3691</v>
      </c>
      <c r="AH49" s="11">
        <f t="shared" si="41"/>
        <v>287</v>
      </c>
      <c r="AI49" s="11">
        <f t="shared" si="42"/>
        <v>0</v>
      </c>
      <c r="AJ49" s="84">
        <f t="shared" si="43"/>
        <v>4521</v>
      </c>
      <c r="AK49" s="160"/>
      <c r="AL49" s="85" t="s">
        <v>67</v>
      </c>
      <c r="AM49" s="11">
        <f t="shared" si="44"/>
        <v>1218</v>
      </c>
      <c r="AN49" s="11">
        <f t="shared" si="45"/>
        <v>7749</v>
      </c>
      <c r="AO49" s="11">
        <f t="shared" si="46"/>
        <v>659</v>
      </c>
      <c r="AP49" s="11">
        <f t="shared" si="47"/>
        <v>0</v>
      </c>
      <c r="AQ49" s="84">
        <f t="shared" si="59"/>
        <v>9626</v>
      </c>
      <c r="AR49" s="160"/>
      <c r="AZ49" s="30"/>
      <c r="BA49" s="85" t="s">
        <v>67</v>
      </c>
      <c r="BB49" s="11">
        <f t="shared" si="49"/>
        <v>1137</v>
      </c>
      <c r="BC49" s="11">
        <f t="shared" si="50"/>
        <v>7422</v>
      </c>
      <c r="BD49" s="11">
        <f t="shared" si="51"/>
        <v>635</v>
      </c>
      <c r="BE49" s="11">
        <f t="shared" si="52"/>
        <v>0</v>
      </c>
      <c r="BF49" s="84">
        <f t="shared" si="53"/>
        <v>9194</v>
      </c>
    </row>
    <row r="50" spans="1:58" ht="15">
      <c r="A50" s="82" t="s">
        <v>68</v>
      </c>
      <c r="B50" s="14"/>
      <c r="C50" s="83">
        <v>42</v>
      </c>
      <c r="D50" s="103"/>
      <c r="E50" s="25">
        <v>1</v>
      </c>
      <c r="F50" s="83">
        <f>SUM(B50:E50)</f>
        <v>43</v>
      </c>
      <c r="G50" s="14">
        <v>124</v>
      </c>
      <c r="H50" s="11">
        <v>334</v>
      </c>
      <c r="I50" s="11">
        <v>3</v>
      </c>
      <c r="J50" s="11">
        <v>5</v>
      </c>
      <c r="K50" s="83">
        <f t="shared" si="35"/>
        <v>466</v>
      </c>
      <c r="L50" s="14">
        <f t="shared" si="54"/>
        <v>124</v>
      </c>
      <c r="M50" s="11">
        <f t="shared" si="55"/>
        <v>292</v>
      </c>
      <c r="N50" s="11">
        <f t="shared" si="56"/>
        <v>3</v>
      </c>
      <c r="O50" s="11">
        <f t="shared" si="57"/>
        <v>4</v>
      </c>
      <c r="P50" s="15">
        <f t="shared" si="37"/>
        <v>423</v>
      </c>
      <c r="Q50" s="170">
        <v>4787</v>
      </c>
      <c r="R50" s="5">
        <v>2957</v>
      </c>
      <c r="S50" s="5">
        <v>394</v>
      </c>
      <c r="T50" s="5">
        <v>190</v>
      </c>
      <c r="U50" s="15">
        <f t="shared" si="38"/>
        <v>8328</v>
      </c>
      <c r="V50" s="25">
        <v>23</v>
      </c>
      <c r="W50" s="11">
        <v>30</v>
      </c>
      <c r="X50" s="11">
        <v>3</v>
      </c>
      <c r="Y50" s="11"/>
      <c r="Z50" s="83">
        <f t="shared" si="39"/>
        <v>56</v>
      </c>
      <c r="AA50" s="14">
        <v>2596</v>
      </c>
      <c r="AB50" s="11">
        <v>4459</v>
      </c>
      <c r="AC50" s="11">
        <v>369</v>
      </c>
      <c r="AD50" s="11">
        <v>182</v>
      </c>
      <c r="AE50" s="15">
        <f t="shared" si="40"/>
        <v>7606</v>
      </c>
      <c r="AF50" s="25">
        <f t="shared" si="33"/>
        <v>2573</v>
      </c>
      <c r="AG50" s="25">
        <f t="shared" si="33"/>
        <v>4429</v>
      </c>
      <c r="AH50" s="11">
        <f t="shared" si="41"/>
        <v>366</v>
      </c>
      <c r="AI50" s="11">
        <f t="shared" si="42"/>
        <v>182</v>
      </c>
      <c r="AJ50" s="84">
        <f t="shared" si="43"/>
        <v>7550</v>
      </c>
      <c r="AK50" s="160"/>
      <c r="AL50" s="85" t="s">
        <v>68</v>
      </c>
      <c r="AM50" s="11">
        <f t="shared" si="44"/>
        <v>7507</v>
      </c>
      <c r="AN50" s="11">
        <f t="shared" si="45"/>
        <v>7750</v>
      </c>
      <c r="AO50" s="11">
        <f t="shared" si="46"/>
        <v>766</v>
      </c>
      <c r="AP50" s="11">
        <f t="shared" si="47"/>
        <v>377</v>
      </c>
      <c r="AQ50" s="84">
        <f t="shared" si="59"/>
        <v>16400</v>
      </c>
      <c r="AR50" s="160"/>
      <c r="AZ50" s="30"/>
      <c r="BA50" s="85" t="s">
        <v>68</v>
      </c>
      <c r="BB50" s="11">
        <f t="shared" si="49"/>
        <v>7383</v>
      </c>
      <c r="BC50" s="11">
        <f t="shared" si="50"/>
        <v>7416</v>
      </c>
      <c r="BD50" s="11">
        <f t="shared" si="51"/>
        <v>763</v>
      </c>
      <c r="BE50" s="11">
        <f t="shared" si="52"/>
        <v>372</v>
      </c>
      <c r="BF50" s="84">
        <f t="shared" si="53"/>
        <v>15934</v>
      </c>
    </row>
    <row r="51" spans="1:58" ht="15">
      <c r="A51" s="82" t="s">
        <v>69</v>
      </c>
      <c r="B51" s="14"/>
      <c r="C51" s="83">
        <v>48</v>
      </c>
      <c r="D51" s="11">
        <v>6</v>
      </c>
      <c r="F51" s="83">
        <f>SUM(B51:D51)</f>
        <v>54</v>
      </c>
      <c r="G51" s="14">
        <v>99</v>
      </c>
      <c r="H51" s="11">
        <v>812</v>
      </c>
      <c r="I51" s="11">
        <v>13</v>
      </c>
      <c r="J51" s="11">
        <v>38</v>
      </c>
      <c r="K51" s="83">
        <f t="shared" si="35"/>
        <v>962</v>
      </c>
      <c r="L51" s="14">
        <f t="shared" si="54"/>
        <v>99</v>
      </c>
      <c r="M51" s="11">
        <f t="shared" si="55"/>
        <v>764</v>
      </c>
      <c r="N51" s="11">
        <f t="shared" si="56"/>
        <v>7</v>
      </c>
      <c r="O51" s="11">
        <f t="shared" si="57"/>
        <v>38</v>
      </c>
      <c r="P51" s="15">
        <f t="shared" si="37"/>
        <v>908</v>
      </c>
      <c r="Q51" s="170">
        <v>3789</v>
      </c>
      <c r="R51" s="5">
        <v>3618</v>
      </c>
      <c r="S51" s="5">
        <v>246</v>
      </c>
      <c r="T51" s="5">
        <v>89</v>
      </c>
      <c r="U51" s="15">
        <f t="shared" si="38"/>
        <v>7742</v>
      </c>
      <c r="V51" s="25"/>
      <c r="W51" s="11">
        <v>45</v>
      </c>
      <c r="X51" s="11"/>
      <c r="Y51" s="11"/>
      <c r="Z51" s="83">
        <f t="shared" si="39"/>
        <v>45</v>
      </c>
      <c r="AA51" s="14">
        <v>2895</v>
      </c>
      <c r="AB51" s="11">
        <v>3535</v>
      </c>
      <c r="AC51" s="11">
        <v>237</v>
      </c>
      <c r="AD51" s="11">
        <v>97</v>
      </c>
      <c r="AE51" s="15">
        <f t="shared" si="40"/>
        <v>6764</v>
      </c>
      <c r="AF51" s="25">
        <f t="shared" si="33"/>
        <v>2895</v>
      </c>
      <c r="AG51" s="25">
        <f t="shared" si="33"/>
        <v>3490</v>
      </c>
      <c r="AH51" s="11">
        <f t="shared" si="41"/>
        <v>237</v>
      </c>
      <c r="AI51" s="11">
        <f t="shared" si="42"/>
        <v>97</v>
      </c>
      <c r="AJ51" s="84">
        <f t="shared" si="43"/>
        <v>6719</v>
      </c>
      <c r="AK51" s="160"/>
      <c r="AL51" s="85" t="s">
        <v>69</v>
      </c>
      <c r="AM51" s="11">
        <f t="shared" si="44"/>
        <v>6783</v>
      </c>
      <c r="AN51" s="11">
        <f t="shared" si="45"/>
        <v>7965</v>
      </c>
      <c r="AO51" s="11">
        <f t="shared" si="46"/>
        <v>496</v>
      </c>
      <c r="AP51" s="11">
        <f t="shared" si="47"/>
        <v>224</v>
      </c>
      <c r="AQ51" s="84">
        <f t="shared" si="59"/>
        <v>15468</v>
      </c>
      <c r="AR51" s="160"/>
      <c r="AZ51" s="30"/>
      <c r="BA51" s="85" t="s">
        <v>69</v>
      </c>
      <c r="BB51" s="11">
        <f t="shared" si="49"/>
        <v>6684</v>
      </c>
      <c r="BC51" s="11">
        <f t="shared" si="50"/>
        <v>7153</v>
      </c>
      <c r="BD51" s="11">
        <f t="shared" si="51"/>
        <v>483</v>
      </c>
      <c r="BE51" s="11">
        <f t="shared" si="52"/>
        <v>186</v>
      </c>
      <c r="BF51" s="84">
        <f t="shared" si="53"/>
        <v>14506</v>
      </c>
    </row>
    <row r="52" spans="1:58" ht="15">
      <c r="A52" s="82" t="s">
        <v>70</v>
      </c>
      <c r="B52" s="14"/>
      <c r="C52" s="83"/>
      <c r="D52" s="51"/>
      <c r="E52" s="25"/>
      <c r="F52" s="83">
        <f aca="true" t="shared" si="61" ref="F52:F62">SUM(B52:E52)</f>
        <v>0</v>
      </c>
      <c r="G52" s="14">
        <v>95</v>
      </c>
      <c r="H52" s="11">
        <v>15</v>
      </c>
      <c r="I52" s="11">
        <v>6</v>
      </c>
      <c r="J52" s="11"/>
      <c r="K52" s="83">
        <f t="shared" si="35"/>
        <v>116</v>
      </c>
      <c r="L52" s="14">
        <f t="shared" si="54"/>
        <v>95</v>
      </c>
      <c r="M52" s="11">
        <f t="shared" si="55"/>
        <v>15</v>
      </c>
      <c r="N52" s="11">
        <f t="shared" si="56"/>
        <v>6</v>
      </c>
      <c r="O52" s="11">
        <f t="shared" si="57"/>
        <v>0</v>
      </c>
      <c r="P52" s="15">
        <f t="shared" si="37"/>
        <v>116</v>
      </c>
      <c r="Q52" s="170">
        <v>2802</v>
      </c>
      <c r="R52" s="5">
        <v>515</v>
      </c>
      <c r="S52" s="5"/>
      <c r="T52" s="5"/>
      <c r="U52" s="15">
        <f t="shared" si="38"/>
        <v>3317</v>
      </c>
      <c r="V52" s="25">
        <v>3</v>
      </c>
      <c r="W52" s="11"/>
      <c r="X52" s="11"/>
      <c r="Y52" s="11"/>
      <c r="Z52" s="83">
        <f t="shared" si="39"/>
        <v>3</v>
      </c>
      <c r="AA52" s="14">
        <v>1752</v>
      </c>
      <c r="AB52" s="11">
        <v>555</v>
      </c>
      <c r="AC52" s="11">
        <v>33</v>
      </c>
      <c r="AD52" s="11"/>
      <c r="AE52" s="15">
        <f t="shared" si="40"/>
        <v>2340</v>
      </c>
      <c r="AF52" s="25">
        <f>AA52-V52</f>
        <v>1749</v>
      </c>
      <c r="AG52" s="25">
        <f>AB52-W52</f>
        <v>555</v>
      </c>
      <c r="AH52" s="11">
        <f>AC52-X52</f>
        <v>33</v>
      </c>
      <c r="AI52" s="11">
        <f t="shared" si="42"/>
        <v>0</v>
      </c>
      <c r="AJ52" s="84">
        <f t="shared" si="43"/>
        <v>2337</v>
      </c>
      <c r="AK52" s="160"/>
      <c r="AL52" s="85" t="s">
        <v>70</v>
      </c>
      <c r="AM52" s="11">
        <f t="shared" si="44"/>
        <v>4649</v>
      </c>
      <c r="AN52" s="11">
        <f t="shared" si="45"/>
        <v>1085</v>
      </c>
      <c r="AO52" s="11">
        <f t="shared" si="46"/>
        <v>39</v>
      </c>
      <c r="AP52" s="11">
        <f t="shared" si="47"/>
        <v>0</v>
      </c>
      <c r="AQ52" s="84">
        <f t="shared" si="59"/>
        <v>5773</v>
      </c>
      <c r="AR52" s="160"/>
      <c r="AZ52" s="30"/>
      <c r="BA52" s="85" t="s">
        <v>70</v>
      </c>
      <c r="BB52" s="11">
        <f t="shared" si="49"/>
        <v>4554</v>
      </c>
      <c r="BC52" s="11">
        <f t="shared" si="50"/>
        <v>1070</v>
      </c>
      <c r="BD52" s="11">
        <f t="shared" si="51"/>
        <v>33</v>
      </c>
      <c r="BE52" s="11">
        <f t="shared" si="52"/>
        <v>0</v>
      </c>
      <c r="BF52" s="84">
        <f t="shared" si="53"/>
        <v>5657</v>
      </c>
    </row>
    <row r="53" spans="1:58" ht="15">
      <c r="A53" s="82" t="s">
        <v>71</v>
      </c>
      <c r="B53" s="11"/>
      <c r="C53" s="83"/>
      <c r="D53" s="49"/>
      <c r="E53" s="25"/>
      <c r="F53" s="83">
        <f t="shared" si="61"/>
        <v>0</v>
      </c>
      <c r="G53" s="14"/>
      <c r="H53" s="11">
        <v>249</v>
      </c>
      <c r="I53" s="11"/>
      <c r="J53" s="11"/>
      <c r="K53" s="83">
        <f t="shared" si="35"/>
        <v>249</v>
      </c>
      <c r="L53" s="14">
        <f t="shared" si="54"/>
        <v>0</v>
      </c>
      <c r="M53" s="11">
        <f t="shared" si="55"/>
        <v>249</v>
      </c>
      <c r="N53" s="11">
        <f t="shared" si="56"/>
        <v>0</v>
      </c>
      <c r="O53" s="11">
        <f t="shared" si="57"/>
        <v>0</v>
      </c>
      <c r="P53" s="15">
        <f t="shared" si="37"/>
        <v>249</v>
      </c>
      <c r="Q53" s="170">
        <v>165</v>
      </c>
      <c r="R53" s="5">
        <v>674</v>
      </c>
      <c r="S53" s="5"/>
      <c r="T53" s="5"/>
      <c r="U53" s="15">
        <f t="shared" si="38"/>
        <v>839</v>
      </c>
      <c r="V53" s="25"/>
      <c r="W53" s="11"/>
      <c r="X53" s="11"/>
      <c r="Y53" s="11"/>
      <c r="Z53" s="83">
        <f t="shared" si="39"/>
        <v>0</v>
      </c>
      <c r="AA53" s="14">
        <v>171</v>
      </c>
      <c r="AB53" s="11">
        <v>949</v>
      </c>
      <c r="AC53" s="11"/>
      <c r="AD53" s="11"/>
      <c r="AE53" s="15">
        <f t="shared" si="40"/>
        <v>1120</v>
      </c>
      <c r="AF53" s="25">
        <f t="shared" si="33"/>
        <v>171</v>
      </c>
      <c r="AG53" s="25">
        <f t="shared" si="33"/>
        <v>949</v>
      </c>
      <c r="AH53" s="11">
        <f t="shared" si="41"/>
        <v>0</v>
      </c>
      <c r="AI53" s="11">
        <f t="shared" si="42"/>
        <v>0</v>
      </c>
      <c r="AJ53" s="84">
        <f t="shared" si="43"/>
        <v>1120</v>
      </c>
      <c r="AK53" s="160"/>
      <c r="AL53" s="85" t="s">
        <v>71</v>
      </c>
      <c r="AM53" s="11">
        <f t="shared" si="44"/>
        <v>336</v>
      </c>
      <c r="AN53" s="11">
        <f t="shared" si="45"/>
        <v>1872</v>
      </c>
      <c r="AO53" s="11">
        <f t="shared" si="46"/>
        <v>0</v>
      </c>
      <c r="AP53" s="11">
        <f t="shared" si="47"/>
        <v>0</v>
      </c>
      <c r="AQ53" s="84">
        <f t="shared" si="59"/>
        <v>2208</v>
      </c>
      <c r="AR53" s="160"/>
      <c r="AZ53" s="30"/>
      <c r="BA53" s="85" t="s">
        <v>71</v>
      </c>
      <c r="BB53" s="11">
        <f t="shared" si="49"/>
        <v>336</v>
      </c>
      <c r="BC53" s="11">
        <f t="shared" si="50"/>
        <v>1623</v>
      </c>
      <c r="BD53" s="11">
        <f t="shared" si="51"/>
        <v>0</v>
      </c>
      <c r="BE53" s="11">
        <f t="shared" si="52"/>
        <v>0</v>
      </c>
      <c r="BF53" s="84">
        <f t="shared" si="53"/>
        <v>1959</v>
      </c>
    </row>
    <row r="54" spans="1:58" ht="15">
      <c r="A54" s="82" t="s">
        <v>72</v>
      </c>
      <c r="B54" s="14">
        <v>15</v>
      </c>
      <c r="C54" s="11">
        <v>36</v>
      </c>
      <c r="D54" s="100"/>
      <c r="E54" s="11"/>
      <c r="F54" s="83">
        <f t="shared" si="61"/>
        <v>51</v>
      </c>
      <c r="G54" s="14">
        <v>251</v>
      </c>
      <c r="H54" s="11">
        <v>570</v>
      </c>
      <c r="I54" s="11">
        <v>5</v>
      </c>
      <c r="J54" s="11"/>
      <c r="K54" s="83">
        <f t="shared" si="35"/>
        <v>826</v>
      </c>
      <c r="L54" s="14">
        <f t="shared" si="54"/>
        <v>236</v>
      </c>
      <c r="M54" s="11">
        <f t="shared" si="55"/>
        <v>534</v>
      </c>
      <c r="N54" s="11">
        <f t="shared" si="56"/>
        <v>5</v>
      </c>
      <c r="O54" s="11">
        <f t="shared" si="57"/>
        <v>0</v>
      </c>
      <c r="P54" s="15">
        <f t="shared" si="37"/>
        <v>775</v>
      </c>
      <c r="Q54" s="170">
        <v>3444</v>
      </c>
      <c r="R54" s="5">
        <v>2035</v>
      </c>
      <c r="S54" s="5">
        <v>96</v>
      </c>
      <c r="T54" s="5"/>
      <c r="U54" s="15">
        <f t="shared" si="38"/>
        <v>5575</v>
      </c>
      <c r="V54" s="25">
        <v>39</v>
      </c>
      <c r="W54" s="11">
        <v>27</v>
      </c>
      <c r="X54" s="11"/>
      <c r="Y54" s="11"/>
      <c r="Z54" s="83">
        <f t="shared" si="39"/>
        <v>66</v>
      </c>
      <c r="AA54" s="14">
        <v>2888</v>
      </c>
      <c r="AB54" s="11">
        <v>2445</v>
      </c>
      <c r="AC54" s="11">
        <v>112</v>
      </c>
      <c r="AD54" s="11"/>
      <c r="AE54" s="15">
        <f>SUM(AA54:AD54)</f>
        <v>5445</v>
      </c>
      <c r="AF54" s="25">
        <f>AA54-V54</f>
        <v>2849</v>
      </c>
      <c r="AG54" s="25">
        <f>AB54-W54</f>
        <v>2418</v>
      </c>
      <c r="AH54" s="11">
        <f>AC54-X54</f>
        <v>112</v>
      </c>
      <c r="AI54" s="11">
        <f t="shared" si="42"/>
        <v>0</v>
      </c>
      <c r="AJ54" s="84">
        <f t="shared" si="43"/>
        <v>5379</v>
      </c>
      <c r="AK54" s="160"/>
      <c r="AL54" s="85" t="s">
        <v>72</v>
      </c>
      <c r="AM54" s="11">
        <f t="shared" si="44"/>
        <v>6583</v>
      </c>
      <c r="AN54" s="11">
        <f t="shared" si="45"/>
        <v>5050</v>
      </c>
      <c r="AO54" s="11">
        <f t="shared" si="46"/>
        <v>213</v>
      </c>
      <c r="AP54" s="11">
        <f t="shared" si="47"/>
        <v>0</v>
      </c>
      <c r="AQ54" s="84">
        <f t="shared" si="59"/>
        <v>11846</v>
      </c>
      <c r="AR54" s="160"/>
      <c r="AZ54" s="30"/>
      <c r="BA54" s="85" t="s">
        <v>72</v>
      </c>
      <c r="BB54" s="11">
        <f t="shared" si="49"/>
        <v>6332</v>
      </c>
      <c r="BC54" s="11">
        <f t="shared" si="50"/>
        <v>4480</v>
      </c>
      <c r="BD54" s="11">
        <f t="shared" si="51"/>
        <v>208</v>
      </c>
      <c r="BE54" s="11">
        <f t="shared" si="52"/>
        <v>0</v>
      </c>
      <c r="BF54" s="84">
        <f t="shared" si="53"/>
        <v>11020</v>
      </c>
    </row>
    <row r="55" spans="1:58" ht="15">
      <c r="A55" s="82" t="s">
        <v>73</v>
      </c>
      <c r="B55" s="14"/>
      <c r="C55" s="11"/>
      <c r="D55" s="11"/>
      <c r="E55" s="11"/>
      <c r="F55" s="83">
        <f t="shared" si="61"/>
        <v>0</v>
      </c>
      <c r="G55" s="14"/>
      <c r="H55" s="11"/>
      <c r="I55" s="11"/>
      <c r="J55" s="11"/>
      <c r="K55" s="83">
        <f t="shared" si="35"/>
        <v>0</v>
      </c>
      <c r="L55" s="14">
        <f t="shared" si="54"/>
        <v>0</v>
      </c>
      <c r="M55" s="11">
        <f t="shared" si="55"/>
        <v>0</v>
      </c>
      <c r="N55" s="11">
        <f t="shared" si="56"/>
        <v>0</v>
      </c>
      <c r="O55" s="11">
        <f t="shared" si="57"/>
        <v>0</v>
      </c>
      <c r="P55" s="15">
        <f t="shared" si="37"/>
        <v>0</v>
      </c>
      <c r="Q55" s="170"/>
      <c r="R55" s="5"/>
      <c r="S55" s="5"/>
      <c r="T55" s="5"/>
      <c r="U55" s="15">
        <f t="shared" si="38"/>
        <v>0</v>
      </c>
      <c r="V55" s="25"/>
      <c r="W55" s="11"/>
      <c r="X55" s="11"/>
      <c r="Y55" s="11"/>
      <c r="Z55" s="83">
        <f t="shared" si="39"/>
        <v>0</v>
      </c>
      <c r="AA55" s="14"/>
      <c r="AB55" s="11"/>
      <c r="AC55" s="11"/>
      <c r="AD55" s="11"/>
      <c r="AE55" s="15">
        <f t="shared" si="40"/>
        <v>0</v>
      </c>
      <c r="AF55" s="25">
        <f t="shared" si="33"/>
        <v>0</v>
      </c>
      <c r="AG55" s="25">
        <f t="shared" si="33"/>
        <v>0</v>
      </c>
      <c r="AH55" s="11">
        <f t="shared" si="41"/>
        <v>0</v>
      </c>
      <c r="AI55" s="11">
        <f t="shared" si="42"/>
        <v>0</v>
      </c>
      <c r="AJ55" s="84">
        <f t="shared" si="43"/>
        <v>0</v>
      </c>
      <c r="AK55" s="160"/>
      <c r="AL55" s="85" t="s">
        <v>73</v>
      </c>
      <c r="AM55" s="11">
        <f t="shared" si="44"/>
        <v>0</v>
      </c>
      <c r="AN55" s="11">
        <f t="shared" si="45"/>
        <v>0</v>
      </c>
      <c r="AO55" s="11">
        <f t="shared" si="46"/>
        <v>0</v>
      </c>
      <c r="AP55" s="11">
        <f t="shared" si="47"/>
        <v>0</v>
      </c>
      <c r="AQ55" s="84">
        <f t="shared" si="59"/>
        <v>0</v>
      </c>
      <c r="AR55" s="160"/>
      <c r="AZ55" s="30"/>
      <c r="BA55" s="85" t="s">
        <v>73</v>
      </c>
      <c r="BB55" s="11">
        <f t="shared" si="49"/>
        <v>0</v>
      </c>
      <c r="BC55" s="11">
        <f t="shared" si="50"/>
        <v>0</v>
      </c>
      <c r="BD55" s="11">
        <f t="shared" si="51"/>
        <v>0</v>
      </c>
      <c r="BE55" s="11">
        <f t="shared" si="52"/>
        <v>0</v>
      </c>
      <c r="BF55" s="84">
        <f t="shared" si="53"/>
        <v>0</v>
      </c>
    </row>
    <row r="56" spans="1:58" ht="15">
      <c r="A56" s="82" t="s">
        <v>74</v>
      </c>
      <c r="B56" s="14"/>
      <c r="C56" s="11"/>
      <c r="D56" s="11"/>
      <c r="E56" s="11"/>
      <c r="F56" s="83">
        <f t="shared" si="61"/>
        <v>0</v>
      </c>
      <c r="G56" s="14"/>
      <c r="H56" s="11"/>
      <c r="I56" s="11"/>
      <c r="J56" s="11"/>
      <c r="K56" s="83">
        <f t="shared" si="35"/>
        <v>0</v>
      </c>
      <c r="L56" s="14">
        <f t="shared" si="54"/>
        <v>0</v>
      </c>
      <c r="M56" s="11">
        <f t="shared" si="55"/>
        <v>0</v>
      </c>
      <c r="N56" s="11">
        <f t="shared" si="56"/>
        <v>0</v>
      </c>
      <c r="O56" s="11">
        <f t="shared" si="57"/>
        <v>0</v>
      </c>
      <c r="P56" s="15">
        <f t="shared" si="37"/>
        <v>0</v>
      </c>
      <c r="Q56" s="170"/>
      <c r="R56" s="5"/>
      <c r="S56" s="5"/>
      <c r="T56" s="5"/>
      <c r="U56" s="15">
        <f t="shared" si="38"/>
        <v>0</v>
      </c>
      <c r="V56" s="25"/>
      <c r="W56" s="11"/>
      <c r="X56" s="11"/>
      <c r="Y56" s="11"/>
      <c r="Z56" s="83">
        <f t="shared" si="39"/>
        <v>0</v>
      </c>
      <c r="AA56" s="14"/>
      <c r="AB56" s="11"/>
      <c r="AC56" s="11"/>
      <c r="AD56" s="11"/>
      <c r="AE56" s="15">
        <f t="shared" si="40"/>
        <v>0</v>
      </c>
      <c r="AF56" s="25">
        <f t="shared" si="33"/>
        <v>0</v>
      </c>
      <c r="AG56" s="25">
        <f t="shared" si="33"/>
        <v>0</v>
      </c>
      <c r="AH56" s="11">
        <f t="shared" si="41"/>
        <v>0</v>
      </c>
      <c r="AI56" s="11">
        <f t="shared" si="42"/>
        <v>0</v>
      </c>
      <c r="AJ56" s="84">
        <f t="shared" si="43"/>
        <v>0</v>
      </c>
      <c r="AK56" s="160"/>
      <c r="AL56" s="85" t="s">
        <v>74</v>
      </c>
      <c r="AM56" s="11">
        <f t="shared" si="44"/>
        <v>0</v>
      </c>
      <c r="AN56" s="11">
        <f t="shared" si="45"/>
        <v>0</v>
      </c>
      <c r="AO56" s="11">
        <f t="shared" si="46"/>
        <v>0</v>
      </c>
      <c r="AP56" s="11">
        <f t="shared" si="47"/>
        <v>0</v>
      </c>
      <c r="AQ56" s="84">
        <f t="shared" si="59"/>
        <v>0</v>
      </c>
      <c r="AR56" s="160"/>
      <c r="AZ56" s="30"/>
      <c r="BA56" s="85" t="s">
        <v>74</v>
      </c>
      <c r="BB56" s="11">
        <f t="shared" si="49"/>
        <v>0</v>
      </c>
      <c r="BC56" s="11">
        <f t="shared" si="50"/>
        <v>0</v>
      </c>
      <c r="BD56" s="11">
        <f t="shared" si="51"/>
        <v>0</v>
      </c>
      <c r="BE56" s="11">
        <f t="shared" si="52"/>
        <v>0</v>
      </c>
      <c r="BF56" s="84">
        <f t="shared" si="53"/>
        <v>0</v>
      </c>
    </row>
    <row r="57" spans="1:58" ht="15">
      <c r="A57" s="82" t="s">
        <v>75</v>
      </c>
      <c r="B57" s="14"/>
      <c r="C57" s="11"/>
      <c r="D57" s="11"/>
      <c r="E57" s="11"/>
      <c r="F57" s="83">
        <f t="shared" si="61"/>
        <v>0</v>
      </c>
      <c r="G57" s="14">
        <v>19</v>
      </c>
      <c r="H57" s="11">
        <v>114</v>
      </c>
      <c r="I57" s="11">
        <v>38</v>
      </c>
      <c r="J57" s="11"/>
      <c r="K57" s="83">
        <f t="shared" si="35"/>
        <v>171</v>
      </c>
      <c r="L57" s="14">
        <f t="shared" si="54"/>
        <v>19</v>
      </c>
      <c r="M57" s="11">
        <f t="shared" si="55"/>
        <v>114</v>
      </c>
      <c r="N57" s="11">
        <f t="shared" si="56"/>
        <v>38</v>
      </c>
      <c r="O57" s="11">
        <f t="shared" si="57"/>
        <v>0</v>
      </c>
      <c r="P57" s="15">
        <f t="shared" si="37"/>
        <v>171</v>
      </c>
      <c r="Q57" s="170">
        <v>558</v>
      </c>
      <c r="R57" s="5">
        <v>647</v>
      </c>
      <c r="S57" s="5">
        <v>214</v>
      </c>
      <c r="T57" s="5"/>
      <c r="U57" s="15">
        <f t="shared" si="38"/>
        <v>1419</v>
      </c>
      <c r="V57" s="25"/>
      <c r="W57" s="11"/>
      <c r="X57" s="11">
        <v>4</v>
      </c>
      <c r="Y57" s="11"/>
      <c r="Z57" s="83">
        <f t="shared" si="39"/>
        <v>4</v>
      </c>
      <c r="AA57" s="14">
        <v>453</v>
      </c>
      <c r="AB57" s="11">
        <v>517</v>
      </c>
      <c r="AC57" s="11">
        <v>222</v>
      </c>
      <c r="AD57" s="11"/>
      <c r="AE57" s="15">
        <f t="shared" si="40"/>
        <v>1192</v>
      </c>
      <c r="AF57" s="25">
        <f t="shared" si="33"/>
        <v>453</v>
      </c>
      <c r="AG57" s="25">
        <f t="shared" si="33"/>
        <v>517</v>
      </c>
      <c r="AH57" s="11">
        <f t="shared" si="41"/>
        <v>218</v>
      </c>
      <c r="AI57" s="11">
        <f t="shared" si="42"/>
        <v>0</v>
      </c>
      <c r="AJ57" s="84">
        <f t="shared" si="43"/>
        <v>1188</v>
      </c>
      <c r="AK57" s="160"/>
      <c r="AL57" s="85" t="s">
        <v>75</v>
      </c>
      <c r="AM57" s="11">
        <f t="shared" si="44"/>
        <v>1030</v>
      </c>
      <c r="AN57" s="11">
        <f t="shared" si="45"/>
        <v>1278</v>
      </c>
      <c r="AO57" s="11">
        <f t="shared" si="46"/>
        <v>474</v>
      </c>
      <c r="AP57" s="11">
        <f t="shared" si="47"/>
        <v>0</v>
      </c>
      <c r="AQ57" s="84">
        <f t="shared" si="59"/>
        <v>2782</v>
      </c>
      <c r="AR57" s="160"/>
      <c r="AZ57" s="30"/>
      <c r="BA57" s="85" t="s">
        <v>75</v>
      </c>
      <c r="BB57" s="11">
        <f t="shared" si="49"/>
        <v>1011</v>
      </c>
      <c r="BC57" s="11">
        <f t="shared" si="50"/>
        <v>1164</v>
      </c>
      <c r="BD57" s="11">
        <f t="shared" si="51"/>
        <v>436</v>
      </c>
      <c r="BE57" s="11">
        <f t="shared" si="52"/>
        <v>0</v>
      </c>
      <c r="BF57" s="84">
        <f t="shared" si="53"/>
        <v>2611</v>
      </c>
    </row>
    <row r="58" spans="1:58" ht="15">
      <c r="A58" s="82" t="s">
        <v>76</v>
      </c>
      <c r="B58" s="14"/>
      <c r="C58" s="11">
        <v>51</v>
      </c>
      <c r="D58" s="11"/>
      <c r="E58" s="11"/>
      <c r="F58" s="83">
        <f t="shared" si="61"/>
        <v>51</v>
      </c>
      <c r="G58" s="14"/>
      <c r="H58" s="11">
        <v>1005</v>
      </c>
      <c r="I58" s="11">
        <v>385</v>
      </c>
      <c r="J58" s="11">
        <v>43</v>
      </c>
      <c r="K58" s="83">
        <f t="shared" si="35"/>
        <v>1433</v>
      </c>
      <c r="L58" s="14">
        <f t="shared" si="54"/>
        <v>0</v>
      </c>
      <c r="M58" s="11">
        <f t="shared" si="55"/>
        <v>954</v>
      </c>
      <c r="N58" s="11">
        <f t="shared" si="56"/>
        <v>385</v>
      </c>
      <c r="O58" s="11">
        <f t="shared" si="57"/>
        <v>43</v>
      </c>
      <c r="P58" s="15">
        <f t="shared" si="37"/>
        <v>1382</v>
      </c>
      <c r="Q58" s="170">
        <v>135</v>
      </c>
      <c r="R58" s="5">
        <v>4533</v>
      </c>
      <c r="S58" s="5">
        <v>916</v>
      </c>
      <c r="T58" s="5">
        <v>135</v>
      </c>
      <c r="U58" s="15">
        <f t="shared" si="38"/>
        <v>5719</v>
      </c>
      <c r="V58" s="25"/>
      <c r="W58" s="11">
        <v>6</v>
      </c>
      <c r="X58" s="11"/>
      <c r="Y58" s="11"/>
      <c r="Z58" s="83">
        <f t="shared" si="39"/>
        <v>6</v>
      </c>
      <c r="AA58" s="14">
        <v>126</v>
      </c>
      <c r="AB58" s="11">
        <v>4841</v>
      </c>
      <c r="AC58" s="11">
        <v>883</v>
      </c>
      <c r="AD58" s="11">
        <v>121</v>
      </c>
      <c r="AE58" s="15">
        <f t="shared" si="40"/>
        <v>5971</v>
      </c>
      <c r="AF58" s="25">
        <f t="shared" si="33"/>
        <v>126</v>
      </c>
      <c r="AG58" s="25">
        <f t="shared" si="33"/>
        <v>4835</v>
      </c>
      <c r="AH58" s="11">
        <f t="shared" si="41"/>
        <v>883</v>
      </c>
      <c r="AI58" s="11">
        <f t="shared" si="42"/>
        <v>121</v>
      </c>
      <c r="AJ58" s="84">
        <f t="shared" si="43"/>
        <v>5965</v>
      </c>
      <c r="AK58" s="160"/>
      <c r="AL58" s="85" t="s">
        <v>76</v>
      </c>
      <c r="AM58" s="11">
        <f t="shared" si="44"/>
        <v>261</v>
      </c>
      <c r="AN58" s="11">
        <f t="shared" si="45"/>
        <v>10379</v>
      </c>
      <c r="AO58" s="11">
        <f t="shared" si="46"/>
        <v>2184</v>
      </c>
      <c r="AP58" s="11">
        <f t="shared" si="47"/>
        <v>299</v>
      </c>
      <c r="AQ58" s="84">
        <f t="shared" si="59"/>
        <v>13123</v>
      </c>
      <c r="AR58" s="160"/>
      <c r="AZ58" s="30"/>
      <c r="BA58" s="85" t="s">
        <v>76</v>
      </c>
      <c r="BB58" s="11">
        <f t="shared" si="49"/>
        <v>261</v>
      </c>
      <c r="BC58" s="11">
        <f t="shared" si="50"/>
        <v>9374</v>
      </c>
      <c r="BD58" s="11">
        <f t="shared" si="51"/>
        <v>1799</v>
      </c>
      <c r="BE58" s="11">
        <f t="shared" si="52"/>
        <v>256</v>
      </c>
      <c r="BF58" s="84">
        <f t="shared" si="53"/>
        <v>11690</v>
      </c>
    </row>
    <row r="59" spans="1:58" ht="15">
      <c r="A59" s="82" t="s">
        <v>77</v>
      </c>
      <c r="B59" s="14"/>
      <c r="C59" s="11"/>
      <c r="D59" s="11"/>
      <c r="E59" s="11"/>
      <c r="F59" s="83">
        <f t="shared" si="61"/>
        <v>0</v>
      </c>
      <c r="G59" s="14"/>
      <c r="H59" s="11"/>
      <c r="I59" s="11"/>
      <c r="J59" s="11"/>
      <c r="K59" s="83">
        <f t="shared" si="35"/>
        <v>0</v>
      </c>
      <c r="L59" s="14">
        <f t="shared" si="54"/>
        <v>0</v>
      </c>
      <c r="M59" s="11">
        <f t="shared" si="55"/>
        <v>0</v>
      </c>
      <c r="N59" s="11">
        <f t="shared" si="56"/>
        <v>0</v>
      </c>
      <c r="O59" s="11">
        <f t="shared" si="57"/>
        <v>0</v>
      </c>
      <c r="P59" s="15">
        <f t="shared" si="37"/>
        <v>0</v>
      </c>
      <c r="Q59" s="170"/>
      <c r="R59" s="5"/>
      <c r="S59" s="5"/>
      <c r="T59" s="5"/>
      <c r="U59" s="15">
        <f t="shared" si="38"/>
        <v>0</v>
      </c>
      <c r="V59" s="25"/>
      <c r="W59" s="11"/>
      <c r="X59" s="11"/>
      <c r="Y59" s="11"/>
      <c r="Z59" s="83">
        <f t="shared" si="39"/>
        <v>0</v>
      </c>
      <c r="AA59" s="14"/>
      <c r="AB59" s="11"/>
      <c r="AC59" s="11"/>
      <c r="AD59" s="11"/>
      <c r="AE59" s="15">
        <f t="shared" si="40"/>
        <v>0</v>
      </c>
      <c r="AF59" s="25">
        <f t="shared" si="33"/>
        <v>0</v>
      </c>
      <c r="AG59" s="25">
        <f t="shared" si="33"/>
        <v>0</v>
      </c>
      <c r="AH59" s="11">
        <f t="shared" si="41"/>
        <v>0</v>
      </c>
      <c r="AI59" s="11">
        <f t="shared" si="42"/>
        <v>0</v>
      </c>
      <c r="AJ59" s="84">
        <f t="shared" si="43"/>
        <v>0</v>
      </c>
      <c r="AK59" s="160"/>
      <c r="AL59" s="85" t="s">
        <v>77</v>
      </c>
      <c r="AM59" s="11">
        <f t="shared" si="44"/>
        <v>0</v>
      </c>
      <c r="AN59" s="11">
        <f t="shared" si="45"/>
        <v>0</v>
      </c>
      <c r="AO59" s="11">
        <f t="shared" si="46"/>
        <v>0</v>
      </c>
      <c r="AP59" s="11">
        <f t="shared" si="47"/>
        <v>0</v>
      </c>
      <c r="AQ59" s="84">
        <f t="shared" si="59"/>
        <v>0</v>
      </c>
      <c r="AR59" s="160"/>
      <c r="AZ59" s="30"/>
      <c r="BA59" s="85" t="s">
        <v>77</v>
      </c>
      <c r="BB59" s="11">
        <f t="shared" si="49"/>
        <v>0</v>
      </c>
      <c r="BC59" s="11">
        <f t="shared" si="50"/>
        <v>0</v>
      </c>
      <c r="BD59" s="11">
        <f t="shared" si="51"/>
        <v>0</v>
      </c>
      <c r="BE59" s="11">
        <f t="shared" si="52"/>
        <v>0</v>
      </c>
      <c r="BF59" s="84">
        <f t="shared" si="53"/>
        <v>0</v>
      </c>
    </row>
    <row r="60" spans="1:58" ht="15">
      <c r="A60" s="82" t="s">
        <v>78</v>
      </c>
      <c r="B60" s="14"/>
      <c r="C60" s="11"/>
      <c r="D60" s="11"/>
      <c r="E60" s="11"/>
      <c r="F60" s="83">
        <f t="shared" si="61"/>
        <v>0</v>
      </c>
      <c r="G60" s="14">
        <v>27</v>
      </c>
      <c r="H60" s="11">
        <v>515</v>
      </c>
      <c r="I60" s="11">
        <v>3</v>
      </c>
      <c r="J60" s="11"/>
      <c r="K60" s="83">
        <f t="shared" si="35"/>
        <v>545</v>
      </c>
      <c r="L60" s="14">
        <f t="shared" si="54"/>
        <v>27</v>
      </c>
      <c r="M60" s="11">
        <f t="shared" si="55"/>
        <v>515</v>
      </c>
      <c r="N60" s="11">
        <f t="shared" si="56"/>
        <v>3</v>
      </c>
      <c r="O60" s="11">
        <f t="shared" si="57"/>
        <v>0</v>
      </c>
      <c r="P60" s="15">
        <f t="shared" si="37"/>
        <v>545</v>
      </c>
      <c r="Q60" s="170">
        <v>1767</v>
      </c>
      <c r="R60" s="5">
        <v>3395</v>
      </c>
      <c r="S60" s="5">
        <v>238</v>
      </c>
      <c r="T60" s="5"/>
      <c r="U60" s="15">
        <f t="shared" si="38"/>
        <v>5400</v>
      </c>
      <c r="V60" s="25"/>
      <c r="W60" s="11"/>
      <c r="X60" s="11">
        <v>1</v>
      </c>
      <c r="Y60" s="11"/>
      <c r="Z60" s="83">
        <f t="shared" si="39"/>
        <v>1</v>
      </c>
      <c r="AA60" s="14">
        <v>2544</v>
      </c>
      <c r="AB60" s="11">
        <v>2000</v>
      </c>
      <c r="AC60" s="11">
        <v>212</v>
      </c>
      <c r="AD60" s="11"/>
      <c r="AE60" s="15">
        <f t="shared" si="40"/>
        <v>4756</v>
      </c>
      <c r="AF60" s="25">
        <f t="shared" si="33"/>
        <v>2544</v>
      </c>
      <c r="AG60" s="25">
        <f t="shared" si="33"/>
        <v>2000</v>
      </c>
      <c r="AH60" s="11">
        <f t="shared" si="41"/>
        <v>211</v>
      </c>
      <c r="AI60" s="11">
        <f t="shared" si="42"/>
        <v>0</v>
      </c>
      <c r="AJ60" s="84">
        <f t="shared" si="43"/>
        <v>4755</v>
      </c>
      <c r="AK60" s="160"/>
      <c r="AL60" s="85" t="s">
        <v>78</v>
      </c>
      <c r="AM60" s="11">
        <f t="shared" si="44"/>
        <v>4338</v>
      </c>
      <c r="AN60" s="11">
        <f t="shared" si="45"/>
        <v>5910</v>
      </c>
      <c r="AO60" s="11">
        <f t="shared" si="46"/>
        <v>453</v>
      </c>
      <c r="AP60" s="11">
        <f t="shared" si="47"/>
        <v>0</v>
      </c>
      <c r="AQ60" s="84">
        <f t="shared" si="59"/>
        <v>10701</v>
      </c>
      <c r="AR60" s="160"/>
      <c r="AZ60" s="30"/>
      <c r="BA60" s="85" t="s">
        <v>78</v>
      </c>
      <c r="BB60" s="11">
        <f t="shared" si="49"/>
        <v>4311</v>
      </c>
      <c r="BC60" s="11">
        <f t="shared" si="50"/>
        <v>5395</v>
      </c>
      <c r="BD60" s="11">
        <f t="shared" si="51"/>
        <v>450</v>
      </c>
      <c r="BE60" s="11">
        <f t="shared" si="52"/>
        <v>0</v>
      </c>
      <c r="BF60" s="84">
        <f t="shared" si="53"/>
        <v>10156</v>
      </c>
    </row>
    <row r="61" spans="1:58" ht="15" hidden="1">
      <c r="A61" s="82" t="s">
        <v>79</v>
      </c>
      <c r="B61" s="14"/>
      <c r="C61" s="11"/>
      <c r="D61" s="11"/>
      <c r="E61" s="11"/>
      <c r="F61" s="83">
        <f t="shared" si="61"/>
        <v>0</v>
      </c>
      <c r="G61" s="14"/>
      <c r="H61" s="11"/>
      <c r="I61" s="11"/>
      <c r="J61" s="11"/>
      <c r="K61" s="83">
        <f t="shared" si="35"/>
        <v>0</v>
      </c>
      <c r="L61" s="14">
        <f t="shared" si="54"/>
        <v>0</v>
      </c>
      <c r="M61" s="11">
        <f t="shared" si="55"/>
        <v>0</v>
      </c>
      <c r="N61" s="11">
        <f t="shared" si="56"/>
        <v>0</v>
      </c>
      <c r="O61" s="11">
        <f t="shared" si="57"/>
        <v>0</v>
      </c>
      <c r="P61" s="15">
        <f t="shared" si="37"/>
        <v>0</v>
      </c>
      <c r="Q61" s="170"/>
      <c r="R61" s="5"/>
      <c r="S61" s="5"/>
      <c r="T61" s="5"/>
      <c r="U61" s="15">
        <f t="shared" si="38"/>
        <v>0</v>
      </c>
      <c r="V61" s="25"/>
      <c r="W61" s="11"/>
      <c r="X61" s="11"/>
      <c r="Y61" s="11"/>
      <c r="Z61" s="83">
        <f t="shared" si="39"/>
        <v>0</v>
      </c>
      <c r="AA61" s="14"/>
      <c r="AB61" s="11"/>
      <c r="AC61" s="11"/>
      <c r="AD61" s="11"/>
      <c r="AE61" s="15">
        <f t="shared" si="40"/>
        <v>0</v>
      </c>
      <c r="AF61" s="25">
        <f t="shared" si="33"/>
        <v>0</v>
      </c>
      <c r="AG61" s="11"/>
      <c r="AH61" s="11"/>
      <c r="AI61" s="11"/>
      <c r="AJ61" s="84">
        <f t="shared" si="43"/>
        <v>0</v>
      </c>
      <c r="AK61" s="160"/>
      <c r="AL61" s="85" t="s">
        <v>79</v>
      </c>
      <c r="AM61" s="11">
        <f t="shared" si="44"/>
        <v>0</v>
      </c>
      <c r="AN61" s="11">
        <f t="shared" si="45"/>
        <v>0</v>
      </c>
      <c r="AO61" s="11">
        <f t="shared" si="46"/>
        <v>0</v>
      </c>
      <c r="AP61" s="11">
        <f t="shared" si="47"/>
        <v>0</v>
      </c>
      <c r="AQ61" s="84">
        <f t="shared" si="59"/>
        <v>0</v>
      </c>
      <c r="AR61" s="160"/>
      <c r="AZ61" s="30"/>
      <c r="BA61" s="85" t="s">
        <v>79</v>
      </c>
      <c r="BB61" s="11">
        <f t="shared" si="49"/>
        <v>0</v>
      </c>
      <c r="BC61" s="11">
        <f t="shared" si="50"/>
        <v>0</v>
      </c>
      <c r="BD61" s="11">
        <f t="shared" si="51"/>
        <v>0</v>
      </c>
      <c r="BE61" s="11">
        <f t="shared" si="52"/>
        <v>0</v>
      </c>
      <c r="BF61" s="84">
        <f>SUM(BB61:BE61)</f>
        <v>0</v>
      </c>
    </row>
    <row r="62" spans="1:58" ht="15">
      <c r="A62" s="104" t="s">
        <v>183</v>
      </c>
      <c r="B62" s="50">
        <v>69</v>
      </c>
      <c r="C62" s="51">
        <v>22</v>
      </c>
      <c r="D62" s="51"/>
      <c r="E62" s="51"/>
      <c r="F62" s="83">
        <f t="shared" si="61"/>
        <v>91</v>
      </c>
      <c r="G62" s="106">
        <v>192</v>
      </c>
      <c r="H62" s="51">
        <v>28</v>
      </c>
      <c r="I62" s="51"/>
      <c r="J62" s="51"/>
      <c r="K62" s="83">
        <f t="shared" si="35"/>
        <v>220</v>
      </c>
      <c r="L62" s="14">
        <f t="shared" si="54"/>
        <v>123</v>
      </c>
      <c r="M62" s="11">
        <f t="shared" si="55"/>
        <v>6</v>
      </c>
      <c r="N62" s="11">
        <f t="shared" si="56"/>
        <v>0</v>
      </c>
      <c r="O62" s="11">
        <f t="shared" si="57"/>
        <v>0</v>
      </c>
      <c r="P62" s="15">
        <f>SUM(L62:O62)</f>
        <v>129</v>
      </c>
      <c r="Q62" s="172">
        <v>1146</v>
      </c>
      <c r="R62" s="9">
        <v>334</v>
      </c>
      <c r="S62" s="9">
        <v>6</v>
      </c>
      <c r="T62" s="9">
        <v>0</v>
      </c>
      <c r="U62" s="15">
        <f t="shared" si="38"/>
        <v>1486</v>
      </c>
      <c r="V62" s="106">
        <v>36</v>
      </c>
      <c r="W62" s="51">
        <v>5</v>
      </c>
      <c r="X62" s="51"/>
      <c r="Y62" s="51"/>
      <c r="Z62" s="83">
        <f t="shared" si="39"/>
        <v>41</v>
      </c>
      <c r="AA62" s="50">
        <v>1056</v>
      </c>
      <c r="AB62" s="51">
        <v>286</v>
      </c>
      <c r="AC62" s="51">
        <v>36</v>
      </c>
      <c r="AD62" s="51"/>
      <c r="AE62" s="15">
        <f t="shared" si="40"/>
        <v>1378</v>
      </c>
      <c r="AF62" s="25">
        <f>AA62-V62</f>
        <v>1020</v>
      </c>
      <c r="AG62" s="25">
        <f>AB62-W62</f>
        <v>281</v>
      </c>
      <c r="AH62" s="25">
        <f>AC62-X62</f>
        <v>36</v>
      </c>
      <c r="AI62" s="25">
        <f>AD62-Y62</f>
        <v>0</v>
      </c>
      <c r="AJ62" s="84">
        <f t="shared" si="43"/>
        <v>1337</v>
      </c>
      <c r="AK62" s="160"/>
      <c r="AL62" s="104" t="s">
        <v>183</v>
      </c>
      <c r="AM62" s="11">
        <f t="shared" si="44"/>
        <v>2394</v>
      </c>
      <c r="AN62" s="11">
        <f t="shared" si="45"/>
        <v>648</v>
      </c>
      <c r="AO62" s="11">
        <f t="shared" si="46"/>
        <v>42</v>
      </c>
      <c r="AP62" s="11">
        <f t="shared" si="47"/>
        <v>0</v>
      </c>
      <c r="AQ62" s="84">
        <f t="shared" si="59"/>
        <v>3084</v>
      </c>
      <c r="AR62" s="160"/>
      <c r="AZ62" s="30"/>
      <c r="BA62" s="104" t="s">
        <v>183</v>
      </c>
      <c r="BB62" s="11">
        <f t="shared" si="49"/>
        <v>2202</v>
      </c>
      <c r="BC62" s="11">
        <f t="shared" si="50"/>
        <v>620</v>
      </c>
      <c r="BD62" s="11">
        <f t="shared" si="51"/>
        <v>42</v>
      </c>
      <c r="BE62" s="11">
        <f t="shared" si="52"/>
        <v>0</v>
      </c>
      <c r="BF62" s="84">
        <f>SUM(BB62:BE62)</f>
        <v>2864</v>
      </c>
    </row>
    <row r="63" spans="1:58" ht="15.75" thickBot="1">
      <c r="A63" s="89" t="s">
        <v>35</v>
      </c>
      <c r="B63" s="16">
        <f>SUM(B27:B62)</f>
        <v>302</v>
      </c>
      <c r="C63" s="16">
        <f>SUM(C27:C62)</f>
        <v>315</v>
      </c>
      <c r="D63" s="16">
        <f>SUM(D27:D62)</f>
        <v>6</v>
      </c>
      <c r="E63" s="16">
        <f>SUM(E27:E62)</f>
        <v>2</v>
      </c>
      <c r="F63" s="90">
        <f>SUM(B63:E63)</f>
        <v>625</v>
      </c>
      <c r="G63" s="12">
        <f>SUM(G27:G62)</f>
        <v>6355</v>
      </c>
      <c r="H63" s="12">
        <f>SUM(H27:H62)</f>
        <v>7488</v>
      </c>
      <c r="I63" s="12">
        <f>SUM(I27:I62)</f>
        <v>1226</v>
      </c>
      <c r="J63" s="12">
        <f>SUM(J27:J62)</f>
        <v>679</v>
      </c>
      <c r="K63" s="90">
        <f>SUM(G63:J63)</f>
        <v>15748</v>
      </c>
      <c r="L63" s="12">
        <f aca="true" t="shared" si="62" ref="L63:T63">SUM(L27:L62)</f>
        <v>6053</v>
      </c>
      <c r="M63" s="12">
        <f t="shared" si="62"/>
        <v>7173</v>
      </c>
      <c r="N63" s="12">
        <f t="shared" si="62"/>
        <v>1220</v>
      </c>
      <c r="O63" s="12">
        <f t="shared" si="62"/>
        <v>677</v>
      </c>
      <c r="P63" s="17">
        <f t="shared" si="62"/>
        <v>15123</v>
      </c>
      <c r="Q63" s="169">
        <f t="shared" si="62"/>
        <v>93993</v>
      </c>
      <c r="R63" s="2">
        <f t="shared" si="62"/>
        <v>50710</v>
      </c>
      <c r="S63" s="2">
        <f t="shared" si="62"/>
        <v>5434</v>
      </c>
      <c r="T63" s="2">
        <f t="shared" si="62"/>
        <v>2095</v>
      </c>
      <c r="U63" s="17">
        <f>SUM(Q63:T63)</f>
        <v>152232</v>
      </c>
      <c r="V63" s="91">
        <f>SUM(V27:V62)</f>
        <v>319</v>
      </c>
      <c r="W63" s="91">
        <f>SUM(W27:W62)</f>
        <v>205</v>
      </c>
      <c r="X63" s="91">
        <f>SUM(X27:X62)</f>
        <v>8</v>
      </c>
      <c r="Y63" s="91">
        <f>SUM(Y27:Y62)</f>
        <v>1</v>
      </c>
      <c r="Z63" s="90">
        <f>SUM(V63:Y63)</f>
        <v>533</v>
      </c>
      <c r="AA63" s="16">
        <f>SUM(AA27:AA62)</f>
        <v>78560</v>
      </c>
      <c r="AB63" s="12">
        <f>SUM(AB27:AB62)</f>
        <v>52907</v>
      </c>
      <c r="AC63" s="12">
        <f>SUM(AC27:AC62)</f>
        <v>5393</v>
      </c>
      <c r="AD63" s="12">
        <f>SUM(AD27:AD62)</f>
        <v>2154</v>
      </c>
      <c r="AE63" s="17">
        <f>SUM(AA63:AD63)</f>
        <v>139014</v>
      </c>
      <c r="AF63" s="91">
        <f>SUM(AF27:AF62)</f>
        <v>78241</v>
      </c>
      <c r="AG63" s="91">
        <f>SUM(AG27:AG62)</f>
        <v>52702</v>
      </c>
      <c r="AH63" s="91">
        <f>SUM(AH27:AH62)</f>
        <v>5385</v>
      </c>
      <c r="AI63" s="91">
        <f>SUM(AI27:AI62)</f>
        <v>2153</v>
      </c>
      <c r="AJ63" s="92">
        <f>SUM(AJ27:AJ62)</f>
        <v>138481</v>
      </c>
      <c r="AK63" s="161"/>
      <c r="AL63" s="93" t="s">
        <v>35</v>
      </c>
      <c r="AM63" s="12">
        <f>SUM(AM27:AM62)</f>
        <v>178908</v>
      </c>
      <c r="AN63" s="12">
        <f>SUM(AN27:AN62)</f>
        <v>111105</v>
      </c>
      <c r="AO63" s="12">
        <f>SUM(AO27:AO62)</f>
        <v>12053</v>
      </c>
      <c r="AP63" s="12">
        <f>SUM(AP27:AP62)</f>
        <v>4928</v>
      </c>
      <c r="AQ63" s="92">
        <f>SUM(AQ27:AQ62)</f>
        <v>306994</v>
      </c>
      <c r="AR63" s="161"/>
      <c r="AZ63" s="63"/>
      <c r="BA63" s="93" t="s">
        <v>35</v>
      </c>
      <c r="BB63" s="35">
        <f>SUM(BB27:BB62)</f>
        <v>172553</v>
      </c>
      <c r="BC63" s="35">
        <f>SUM(BC27:BC62)</f>
        <v>103617</v>
      </c>
      <c r="BD63" s="35">
        <f>SUM(BD27:BD62)</f>
        <v>10827</v>
      </c>
      <c r="BE63" s="35">
        <f>SUM(BE27:BE62)</f>
        <v>4249</v>
      </c>
      <c r="BF63" s="92">
        <f>SUM(BF27:BF62)</f>
        <v>291246</v>
      </c>
    </row>
    <row r="64" spans="1:58" ht="15">
      <c r="A64" s="95" t="s">
        <v>80</v>
      </c>
      <c r="B64" s="14"/>
      <c r="C64" s="11"/>
      <c r="D64" s="11"/>
      <c r="E64" s="11"/>
      <c r="F64" s="83"/>
      <c r="G64" s="14"/>
      <c r="H64" s="11"/>
      <c r="I64" s="11"/>
      <c r="J64" s="11"/>
      <c r="K64" s="83"/>
      <c r="L64" s="14"/>
      <c r="M64" s="11"/>
      <c r="N64" s="11"/>
      <c r="O64" s="11"/>
      <c r="P64" s="15"/>
      <c r="Q64" s="170"/>
      <c r="R64" s="5"/>
      <c r="S64" s="5"/>
      <c r="T64" s="5"/>
      <c r="U64" s="15"/>
      <c r="V64" s="25"/>
      <c r="W64" s="11"/>
      <c r="X64" s="11"/>
      <c r="Y64" s="11"/>
      <c r="Z64" s="83"/>
      <c r="AA64" s="14"/>
      <c r="AB64" s="11"/>
      <c r="AC64" s="11"/>
      <c r="AD64" s="11"/>
      <c r="AE64" s="15"/>
      <c r="AF64" s="25"/>
      <c r="AG64" s="11"/>
      <c r="AH64" s="11"/>
      <c r="AI64" s="11"/>
      <c r="AJ64" s="84"/>
      <c r="AK64" s="160"/>
      <c r="AL64" s="96" t="s">
        <v>80</v>
      </c>
      <c r="AM64" s="97"/>
      <c r="AN64" s="97"/>
      <c r="AO64" s="97"/>
      <c r="AP64" s="97"/>
      <c r="AQ64" s="98"/>
      <c r="AR64" s="160"/>
      <c r="AZ64" s="30"/>
      <c r="BA64" s="96" t="s">
        <v>80</v>
      </c>
      <c r="BB64" s="97"/>
      <c r="BC64" s="97"/>
      <c r="BD64" s="97"/>
      <c r="BE64" s="97"/>
      <c r="BF64" s="98"/>
    </row>
    <row r="65" spans="1:58" ht="15">
      <c r="A65" s="82" t="s">
        <v>81</v>
      </c>
      <c r="B65" s="14"/>
      <c r="C65" s="11"/>
      <c r="D65" s="11"/>
      <c r="E65" s="11"/>
      <c r="F65" s="83">
        <f aca="true" t="shared" si="63" ref="F65:F70">SUM(B65:E65)</f>
        <v>0</v>
      </c>
      <c r="G65" s="14"/>
      <c r="H65" s="11"/>
      <c r="I65" s="11"/>
      <c r="J65" s="11"/>
      <c r="K65" s="83">
        <f aca="true" t="shared" si="64" ref="K65:K70">SUM(G65:J65)</f>
        <v>0</v>
      </c>
      <c r="L65" s="14">
        <f aca="true" t="shared" si="65" ref="L65:N66">(G65-B65)</f>
        <v>0</v>
      </c>
      <c r="M65" s="11">
        <f t="shared" si="65"/>
        <v>0</v>
      </c>
      <c r="N65" s="11">
        <f t="shared" si="65"/>
        <v>0</v>
      </c>
      <c r="O65" s="11"/>
      <c r="P65" s="15">
        <f>SUM(L65:O65)</f>
        <v>0</v>
      </c>
      <c r="Q65" s="170"/>
      <c r="R65" s="5">
        <v>15</v>
      </c>
      <c r="S65" s="5">
        <v>99</v>
      </c>
      <c r="T65" s="5"/>
      <c r="U65" s="15">
        <f aca="true" t="shared" si="66" ref="U65:U70">SUM(Q65:T65)</f>
        <v>114</v>
      </c>
      <c r="V65" s="25"/>
      <c r="W65" s="11"/>
      <c r="X65" s="11"/>
      <c r="Y65" s="11"/>
      <c r="Z65" s="83">
        <f aca="true" t="shared" si="67" ref="Z65:Z70">SUM(V65:Y65)</f>
        <v>0</v>
      </c>
      <c r="AA65" s="14"/>
      <c r="AB65" s="11">
        <v>123</v>
      </c>
      <c r="AC65" s="11">
        <v>108</v>
      </c>
      <c r="AD65" s="11"/>
      <c r="AE65" s="15">
        <f>SUM(AA65:AD65)</f>
        <v>231</v>
      </c>
      <c r="AF65" s="25">
        <f aca="true" t="shared" si="68" ref="AF65:AI69">AA65-V65</f>
        <v>0</v>
      </c>
      <c r="AG65" s="11">
        <f t="shared" si="68"/>
        <v>123</v>
      </c>
      <c r="AH65" s="11">
        <f t="shared" si="68"/>
        <v>108</v>
      </c>
      <c r="AI65" s="11">
        <f t="shared" si="68"/>
        <v>0</v>
      </c>
      <c r="AJ65" s="84">
        <f>SUM(AF65:AI65)</f>
        <v>231</v>
      </c>
      <c r="AK65" s="160"/>
      <c r="AL65" s="85" t="s">
        <v>81</v>
      </c>
      <c r="AM65" s="11">
        <f aca="true" t="shared" si="69" ref="AM65:AP69">AA65+Q65+G65</f>
        <v>0</v>
      </c>
      <c r="AN65" s="11">
        <f t="shared" si="69"/>
        <v>138</v>
      </c>
      <c r="AO65" s="11">
        <f t="shared" si="69"/>
        <v>207</v>
      </c>
      <c r="AP65" s="11">
        <f t="shared" si="69"/>
        <v>0</v>
      </c>
      <c r="AQ65" s="84">
        <f>(K65+U65+AE65)</f>
        <v>345</v>
      </c>
      <c r="AR65" s="160"/>
      <c r="AZ65" s="30"/>
      <c r="BA65" s="85" t="s">
        <v>81</v>
      </c>
      <c r="BB65" s="11">
        <f aca="true" t="shared" si="70" ref="BB65:BE69">AM65-G65</f>
        <v>0</v>
      </c>
      <c r="BC65" s="11">
        <f t="shared" si="70"/>
        <v>138</v>
      </c>
      <c r="BD65" s="11">
        <f t="shared" si="70"/>
        <v>207</v>
      </c>
      <c r="BE65" s="11">
        <f t="shared" si="70"/>
        <v>0</v>
      </c>
      <c r="BF65" s="84">
        <f>SUM(BB65:BE65)</f>
        <v>345</v>
      </c>
    </row>
    <row r="66" spans="1:58" ht="15">
      <c r="A66" s="82" t="s">
        <v>82</v>
      </c>
      <c r="B66" s="11">
        <v>6</v>
      </c>
      <c r="D66" s="11"/>
      <c r="E66" s="11"/>
      <c r="F66" s="83">
        <f>SUM(B66:E66)</f>
        <v>6</v>
      </c>
      <c r="G66" s="14">
        <v>960</v>
      </c>
      <c r="H66" s="11">
        <v>207</v>
      </c>
      <c r="I66" s="11">
        <v>0</v>
      </c>
      <c r="J66" s="11"/>
      <c r="K66" s="83">
        <f t="shared" si="64"/>
        <v>1167</v>
      </c>
      <c r="L66" s="11">
        <f t="shared" si="65"/>
        <v>954</v>
      </c>
      <c r="M66" s="11">
        <f t="shared" si="65"/>
        <v>207</v>
      </c>
      <c r="N66" s="11">
        <f t="shared" si="65"/>
        <v>0</v>
      </c>
      <c r="O66" s="11">
        <f>(J66-E66)</f>
        <v>0</v>
      </c>
      <c r="P66" s="15">
        <f>SUM(L66:O66)</f>
        <v>1161</v>
      </c>
      <c r="Q66" s="170">
        <v>3360</v>
      </c>
      <c r="R66" s="5">
        <v>1720</v>
      </c>
      <c r="S66" s="5">
        <v>525</v>
      </c>
      <c r="T66" s="5"/>
      <c r="U66" s="15">
        <f t="shared" si="66"/>
        <v>5605</v>
      </c>
      <c r="V66" s="25"/>
      <c r="W66" s="11">
        <v>18</v>
      </c>
      <c r="X66" s="11">
        <v>4</v>
      </c>
      <c r="Y66" s="11"/>
      <c r="Z66" s="83">
        <f t="shared" si="67"/>
        <v>22</v>
      </c>
      <c r="AA66" s="14">
        <v>3441</v>
      </c>
      <c r="AB66" s="11">
        <v>1609</v>
      </c>
      <c r="AC66" s="11">
        <v>357</v>
      </c>
      <c r="AD66" s="11"/>
      <c r="AE66" s="15">
        <f>SUM(AA66:AD66)</f>
        <v>5407</v>
      </c>
      <c r="AF66" s="25">
        <f t="shared" si="68"/>
        <v>3441</v>
      </c>
      <c r="AG66" s="11">
        <f t="shared" si="68"/>
        <v>1591</v>
      </c>
      <c r="AH66" s="11">
        <f t="shared" si="68"/>
        <v>353</v>
      </c>
      <c r="AI66" s="11">
        <f t="shared" si="68"/>
        <v>0</v>
      </c>
      <c r="AJ66" s="84">
        <f>SUM(AF66:AI66)</f>
        <v>5385</v>
      </c>
      <c r="AK66" s="160"/>
      <c r="AL66" s="85" t="s">
        <v>82</v>
      </c>
      <c r="AM66" s="11">
        <f t="shared" si="69"/>
        <v>7761</v>
      </c>
      <c r="AN66" s="11">
        <f t="shared" si="69"/>
        <v>3536</v>
      </c>
      <c r="AO66" s="11">
        <f t="shared" si="69"/>
        <v>882</v>
      </c>
      <c r="AP66" s="11">
        <f t="shared" si="69"/>
        <v>0</v>
      </c>
      <c r="AQ66" s="84">
        <f>(K66+U66+AE66)</f>
        <v>12179</v>
      </c>
      <c r="AR66" s="160"/>
      <c r="AZ66" s="30"/>
      <c r="BA66" s="85" t="s">
        <v>82</v>
      </c>
      <c r="BB66" s="11">
        <f t="shared" si="70"/>
        <v>6801</v>
      </c>
      <c r="BC66" s="11">
        <f t="shared" si="70"/>
        <v>3329</v>
      </c>
      <c r="BD66" s="11">
        <f t="shared" si="70"/>
        <v>882</v>
      </c>
      <c r="BE66" s="11">
        <f t="shared" si="70"/>
        <v>0</v>
      </c>
      <c r="BF66" s="84">
        <f>SUM(BB66:BE66)</f>
        <v>11012</v>
      </c>
    </row>
    <row r="67" spans="1:58" ht="15">
      <c r="A67" s="82" t="s">
        <v>83</v>
      </c>
      <c r="B67" s="14"/>
      <c r="C67" s="11"/>
      <c r="D67" s="11"/>
      <c r="E67" s="11"/>
      <c r="F67" s="83">
        <f t="shared" si="63"/>
        <v>0</v>
      </c>
      <c r="G67" s="14"/>
      <c r="H67" s="11">
        <v>462</v>
      </c>
      <c r="I67" s="11">
        <v>36</v>
      </c>
      <c r="J67" s="11"/>
      <c r="K67" s="83">
        <f t="shared" si="64"/>
        <v>498</v>
      </c>
      <c r="L67" s="11">
        <f>(G67-B67)</f>
        <v>0</v>
      </c>
      <c r="M67" s="11">
        <f>(H67-B67)</f>
        <v>462</v>
      </c>
      <c r="N67" s="11">
        <f>(I67-D67)</f>
        <v>36</v>
      </c>
      <c r="O67" s="11">
        <f>(J67-E67)</f>
        <v>0</v>
      </c>
      <c r="P67" s="15">
        <f>SUM(L67:O67)</f>
        <v>498</v>
      </c>
      <c r="Q67" s="170"/>
      <c r="R67" s="5">
        <v>2562</v>
      </c>
      <c r="S67" s="5">
        <v>195</v>
      </c>
      <c r="T67" s="5"/>
      <c r="U67" s="15">
        <f t="shared" si="66"/>
        <v>2757</v>
      </c>
      <c r="V67" s="25"/>
      <c r="W67" s="11"/>
      <c r="X67" s="11"/>
      <c r="Y67" s="11"/>
      <c r="Z67" s="83">
        <f t="shared" si="67"/>
        <v>0</v>
      </c>
      <c r="AA67" s="14">
        <v>96</v>
      </c>
      <c r="AB67" s="11">
        <v>2770</v>
      </c>
      <c r="AC67" s="11">
        <v>126</v>
      </c>
      <c r="AD67" s="11"/>
      <c r="AE67" s="15">
        <f>SUM(AA67:AD67)</f>
        <v>2992</v>
      </c>
      <c r="AF67" s="25">
        <f t="shared" si="68"/>
        <v>96</v>
      </c>
      <c r="AG67" s="11">
        <f t="shared" si="68"/>
        <v>2770</v>
      </c>
      <c r="AH67" s="11">
        <f t="shared" si="68"/>
        <v>126</v>
      </c>
      <c r="AI67" s="11">
        <f t="shared" si="68"/>
        <v>0</v>
      </c>
      <c r="AJ67" s="84">
        <f>SUM(AF67:AI67)</f>
        <v>2992</v>
      </c>
      <c r="AK67" s="160"/>
      <c r="AL67" s="85" t="s">
        <v>83</v>
      </c>
      <c r="AM67" s="11">
        <f t="shared" si="69"/>
        <v>96</v>
      </c>
      <c r="AN67" s="11">
        <f t="shared" si="69"/>
        <v>5794</v>
      </c>
      <c r="AO67" s="11">
        <f t="shared" si="69"/>
        <v>357</v>
      </c>
      <c r="AP67" s="11">
        <f t="shared" si="69"/>
        <v>0</v>
      </c>
      <c r="AQ67" s="84">
        <f>(K67+U67+AE67)</f>
        <v>6247</v>
      </c>
      <c r="AR67" s="160"/>
      <c r="AZ67" s="30"/>
      <c r="BA67" s="85" t="s">
        <v>83</v>
      </c>
      <c r="BB67" s="11">
        <f t="shared" si="70"/>
        <v>96</v>
      </c>
      <c r="BC67" s="11">
        <f t="shared" si="70"/>
        <v>5332</v>
      </c>
      <c r="BD67" s="11">
        <f t="shared" si="70"/>
        <v>321</v>
      </c>
      <c r="BE67" s="11">
        <f t="shared" si="70"/>
        <v>0</v>
      </c>
      <c r="BF67" s="84">
        <f>SUM(BB67:BE67)</f>
        <v>5749</v>
      </c>
    </row>
    <row r="68" spans="1:58" ht="15">
      <c r="A68" s="82" t="s">
        <v>84</v>
      </c>
      <c r="B68" s="14"/>
      <c r="C68" s="11">
        <v>9</v>
      </c>
      <c r="D68" s="11"/>
      <c r="E68" s="11"/>
      <c r="F68" s="83">
        <f t="shared" si="63"/>
        <v>9</v>
      </c>
      <c r="G68" s="14"/>
      <c r="H68" s="11">
        <v>1090</v>
      </c>
      <c r="I68" s="11">
        <v>152</v>
      </c>
      <c r="J68" s="11"/>
      <c r="K68" s="83">
        <f t="shared" si="64"/>
        <v>1242</v>
      </c>
      <c r="L68" s="11">
        <f>(G68-B68)</f>
        <v>0</v>
      </c>
      <c r="M68" s="11">
        <f>(H68-C68)</f>
        <v>1081</v>
      </c>
      <c r="N68" s="11">
        <f>(I68-D68)</f>
        <v>152</v>
      </c>
      <c r="O68" s="11">
        <f>(J68-E68)</f>
        <v>0</v>
      </c>
      <c r="P68" s="15">
        <f>SUM(L68:O68)</f>
        <v>1233</v>
      </c>
      <c r="Q68" s="170"/>
      <c r="R68" s="5">
        <v>7854</v>
      </c>
      <c r="S68" s="5">
        <v>208</v>
      </c>
      <c r="T68" s="5"/>
      <c r="U68" s="15">
        <f t="shared" si="66"/>
        <v>8062</v>
      </c>
      <c r="V68" s="25"/>
      <c r="W68" s="11"/>
      <c r="X68" s="11">
        <v>3</v>
      </c>
      <c r="Y68" s="11"/>
      <c r="Z68" s="83">
        <f t="shared" si="67"/>
        <v>3</v>
      </c>
      <c r="AA68" s="14"/>
      <c r="AB68" s="11">
        <v>8452</v>
      </c>
      <c r="AC68" s="11">
        <v>480</v>
      </c>
      <c r="AD68" s="11"/>
      <c r="AE68" s="15">
        <f>SUM(AA68:AD68)</f>
        <v>8932</v>
      </c>
      <c r="AF68" s="25">
        <f t="shared" si="68"/>
        <v>0</v>
      </c>
      <c r="AG68" s="11">
        <f t="shared" si="68"/>
        <v>8452</v>
      </c>
      <c r="AH68" s="11">
        <f t="shared" si="68"/>
        <v>477</v>
      </c>
      <c r="AI68" s="11">
        <f t="shared" si="68"/>
        <v>0</v>
      </c>
      <c r="AJ68" s="84">
        <f>SUM(AF68:AI68)</f>
        <v>8929</v>
      </c>
      <c r="AK68" s="160"/>
      <c r="AL68" s="85" t="s">
        <v>84</v>
      </c>
      <c r="AM68" s="11">
        <f t="shared" si="69"/>
        <v>0</v>
      </c>
      <c r="AN68" s="11">
        <f t="shared" si="69"/>
        <v>17396</v>
      </c>
      <c r="AO68" s="11">
        <f t="shared" si="69"/>
        <v>840</v>
      </c>
      <c r="AP68" s="11">
        <f t="shared" si="69"/>
        <v>0</v>
      </c>
      <c r="AQ68" s="84">
        <f>(K68+U68+AE68)</f>
        <v>18236</v>
      </c>
      <c r="AR68" s="160"/>
      <c r="AZ68" s="30"/>
      <c r="BA68" s="85" t="s">
        <v>84</v>
      </c>
      <c r="BB68" s="11">
        <f t="shared" si="70"/>
        <v>0</v>
      </c>
      <c r="BC68" s="11">
        <f t="shared" si="70"/>
        <v>16306</v>
      </c>
      <c r="BD68" s="11">
        <f t="shared" si="70"/>
        <v>688</v>
      </c>
      <c r="BE68" s="11">
        <f t="shared" si="70"/>
        <v>0</v>
      </c>
      <c r="BF68" s="84">
        <f>SUM(BB68:BE68)</f>
        <v>16994</v>
      </c>
    </row>
    <row r="69" spans="1:58" ht="15">
      <c r="A69" s="82" t="s">
        <v>85</v>
      </c>
      <c r="B69" s="14"/>
      <c r="C69" s="11"/>
      <c r="D69" s="11"/>
      <c r="E69" s="11"/>
      <c r="F69" s="83">
        <f t="shared" si="63"/>
        <v>0</v>
      </c>
      <c r="G69" s="14"/>
      <c r="H69" s="11">
        <v>534</v>
      </c>
      <c r="I69" s="11">
        <v>6</v>
      </c>
      <c r="J69" s="11"/>
      <c r="K69" s="83">
        <f t="shared" si="64"/>
        <v>540</v>
      </c>
      <c r="L69" s="11">
        <f>(G69-B69)</f>
        <v>0</v>
      </c>
      <c r="M69" s="11">
        <f>(H69-B69)</f>
        <v>534</v>
      </c>
      <c r="N69" s="11">
        <f>(I69-D69)</f>
        <v>6</v>
      </c>
      <c r="O69" s="11">
        <f>(J69-E69)</f>
        <v>0</v>
      </c>
      <c r="P69" s="15">
        <f>SUM(L69:O69)</f>
        <v>540</v>
      </c>
      <c r="Q69" s="170"/>
      <c r="R69" s="5">
        <v>3678</v>
      </c>
      <c r="S69" s="5">
        <v>69</v>
      </c>
      <c r="T69" s="5"/>
      <c r="U69" s="15">
        <f t="shared" si="66"/>
        <v>3747</v>
      </c>
      <c r="V69" s="25"/>
      <c r="W69" s="11"/>
      <c r="X69" s="11"/>
      <c r="Y69" s="11"/>
      <c r="Z69" s="83">
        <f t="shared" si="67"/>
        <v>0</v>
      </c>
      <c r="AA69" s="14"/>
      <c r="AB69" s="11">
        <v>4194</v>
      </c>
      <c r="AC69" s="11">
        <v>78</v>
      </c>
      <c r="AD69" s="11"/>
      <c r="AE69" s="15">
        <f>SUM(AA69:AD69)</f>
        <v>4272</v>
      </c>
      <c r="AF69" s="25">
        <f t="shared" si="68"/>
        <v>0</v>
      </c>
      <c r="AG69" s="11">
        <f t="shared" si="68"/>
        <v>4194</v>
      </c>
      <c r="AH69" s="11">
        <f t="shared" si="68"/>
        <v>78</v>
      </c>
      <c r="AI69" s="11">
        <f t="shared" si="68"/>
        <v>0</v>
      </c>
      <c r="AJ69" s="84">
        <f>SUM(AF69:AI69)</f>
        <v>4272</v>
      </c>
      <c r="AK69" s="160"/>
      <c r="AL69" s="85" t="s">
        <v>85</v>
      </c>
      <c r="AM69" s="11">
        <f t="shared" si="69"/>
        <v>0</v>
      </c>
      <c r="AN69" s="11">
        <f t="shared" si="69"/>
        <v>8406</v>
      </c>
      <c r="AO69" s="11">
        <f t="shared" si="69"/>
        <v>153</v>
      </c>
      <c r="AP69" s="11">
        <f t="shared" si="69"/>
        <v>0</v>
      </c>
      <c r="AQ69" s="84">
        <f>(K69+U69+AE69)</f>
        <v>8559</v>
      </c>
      <c r="AR69" s="160"/>
      <c r="AZ69" s="30"/>
      <c r="BA69" s="85" t="s">
        <v>85</v>
      </c>
      <c r="BB69" s="11">
        <f t="shared" si="70"/>
        <v>0</v>
      </c>
      <c r="BC69" s="11">
        <f t="shared" si="70"/>
        <v>7872</v>
      </c>
      <c r="BD69" s="11">
        <f t="shared" si="70"/>
        <v>147</v>
      </c>
      <c r="BE69" s="11">
        <f t="shared" si="70"/>
        <v>0</v>
      </c>
      <c r="BF69" s="84">
        <f>SUM(BB69:BE69)</f>
        <v>8019</v>
      </c>
    </row>
    <row r="70" spans="1:58" ht="15.75" thickBot="1">
      <c r="A70" s="89" t="s">
        <v>35</v>
      </c>
      <c r="B70" s="16">
        <f>SUM(B65:B69)</f>
        <v>6</v>
      </c>
      <c r="C70" s="12">
        <f>SUM(C65:C69)</f>
        <v>9</v>
      </c>
      <c r="D70" s="12">
        <f>SUM(D65:D69)</f>
        <v>0</v>
      </c>
      <c r="E70" s="12"/>
      <c r="F70" s="90">
        <f t="shared" si="63"/>
        <v>15</v>
      </c>
      <c r="G70" s="16">
        <f>SUM(G65:G69)</f>
        <v>960</v>
      </c>
      <c r="H70" s="12">
        <f>SUM(H65:H69)</f>
        <v>2293</v>
      </c>
      <c r="I70" s="12">
        <f>SUM(I65:I69)</f>
        <v>194</v>
      </c>
      <c r="J70" s="12">
        <f>SUM(J65:J69)</f>
        <v>0</v>
      </c>
      <c r="K70" s="90">
        <f t="shared" si="64"/>
        <v>3447</v>
      </c>
      <c r="L70" s="16">
        <f>SUM(L65:L69)</f>
        <v>954</v>
      </c>
      <c r="M70" s="12">
        <f>SUM(M65:M69)</f>
        <v>2284</v>
      </c>
      <c r="N70" s="12">
        <f>SUM(N65:N69)</f>
        <v>194</v>
      </c>
      <c r="O70" s="12">
        <f>SUM(O65:O69)</f>
        <v>0</v>
      </c>
      <c r="P70" s="17">
        <f>SUM(P65:P69)</f>
        <v>3432</v>
      </c>
      <c r="Q70" s="169">
        <f>SUM(Q65:Q69)</f>
        <v>3360</v>
      </c>
      <c r="R70" s="2">
        <f>SUM(R65:R69)</f>
        <v>15829</v>
      </c>
      <c r="S70" s="2">
        <f>SUM(S65:S69)</f>
        <v>1096</v>
      </c>
      <c r="T70" s="2">
        <f>SUM(T65:T69)</f>
        <v>0</v>
      </c>
      <c r="U70" s="17">
        <f t="shared" si="66"/>
        <v>20285</v>
      </c>
      <c r="V70" s="91">
        <f>SUM(V65:V69)</f>
        <v>0</v>
      </c>
      <c r="W70" s="12">
        <f>SUM(W65:W69)</f>
        <v>18</v>
      </c>
      <c r="X70" s="12">
        <f>SUM(X65:X69)</f>
        <v>7</v>
      </c>
      <c r="Y70" s="12"/>
      <c r="Z70" s="90">
        <f t="shared" si="67"/>
        <v>25</v>
      </c>
      <c r="AA70" s="16">
        <f>SUM(AA65:AA69)</f>
        <v>3537</v>
      </c>
      <c r="AB70" s="12">
        <f>SUM(AB65:AB69)</f>
        <v>17148</v>
      </c>
      <c r="AC70" s="12">
        <f>SUM(AC65:AC69)</f>
        <v>1149</v>
      </c>
      <c r="AD70" s="12">
        <f>SUM(AD65:AD69)</f>
        <v>0</v>
      </c>
      <c r="AE70" s="17">
        <f>SUM(AA70:AD70)</f>
        <v>21834</v>
      </c>
      <c r="AF70" s="91">
        <f>SUM(AF65:AF69)</f>
        <v>3537</v>
      </c>
      <c r="AG70" s="12">
        <f>SUM(AG65:AG69)</f>
        <v>17130</v>
      </c>
      <c r="AH70" s="12">
        <f>SUM(AH65:AH69)</f>
        <v>1142</v>
      </c>
      <c r="AI70" s="12">
        <f>SUM(AI65:AI69)</f>
        <v>0</v>
      </c>
      <c r="AJ70" s="92">
        <f>SUM(AJ65:AJ69)</f>
        <v>21809</v>
      </c>
      <c r="AK70" s="161"/>
      <c r="AL70" s="99" t="s">
        <v>35</v>
      </c>
      <c r="AM70" s="12">
        <f>SUM(AM65:AM69)</f>
        <v>7857</v>
      </c>
      <c r="AN70" s="12">
        <f>SUM(AN65:AN69)</f>
        <v>35270</v>
      </c>
      <c r="AO70" s="12">
        <f>SUM(AO65:AO69)</f>
        <v>2439</v>
      </c>
      <c r="AP70" s="12">
        <f>SUM(AP65:AP69)</f>
        <v>0</v>
      </c>
      <c r="AQ70" s="92">
        <f>SUM(AQ65:AQ69)</f>
        <v>45566</v>
      </c>
      <c r="AR70" s="161"/>
      <c r="AZ70" s="30"/>
      <c r="BA70" s="99" t="s">
        <v>35</v>
      </c>
      <c r="BB70" s="12">
        <f>SUM(BB65:BB69)</f>
        <v>6897</v>
      </c>
      <c r="BC70" s="12">
        <f>SUM(BC65:BC69)</f>
        <v>32977</v>
      </c>
      <c r="BD70" s="12">
        <f>SUM(BD65:BD69)</f>
        <v>2245</v>
      </c>
      <c r="BE70" s="12">
        <f>SUM(BE65:BE69)</f>
        <v>0</v>
      </c>
      <c r="BF70" s="92">
        <f>SUM(BF65:BF69)</f>
        <v>42119</v>
      </c>
    </row>
    <row r="71" spans="1:58" ht="15">
      <c r="A71" s="95" t="s">
        <v>86</v>
      </c>
      <c r="B71" s="14"/>
      <c r="C71" s="11"/>
      <c r="D71" s="11"/>
      <c r="E71" s="11"/>
      <c r="F71" s="83"/>
      <c r="G71" s="14"/>
      <c r="H71" s="11"/>
      <c r="I71" s="11"/>
      <c r="J71" s="11"/>
      <c r="K71" s="83"/>
      <c r="L71" s="14"/>
      <c r="M71" s="11"/>
      <c r="N71" s="11"/>
      <c r="O71" s="11"/>
      <c r="P71" s="15"/>
      <c r="Q71" s="170"/>
      <c r="R71" s="5"/>
      <c r="S71" s="5"/>
      <c r="T71" s="5"/>
      <c r="U71" s="15"/>
      <c r="V71" s="25"/>
      <c r="W71" s="11"/>
      <c r="X71" s="11"/>
      <c r="Y71" s="11"/>
      <c r="Z71" s="83"/>
      <c r="AA71" s="14"/>
      <c r="AB71" s="11"/>
      <c r="AC71" s="11"/>
      <c r="AD71" s="11"/>
      <c r="AE71" s="15"/>
      <c r="AF71" s="25"/>
      <c r="AG71" s="11"/>
      <c r="AH71" s="11"/>
      <c r="AI71" s="11"/>
      <c r="AJ71" s="84"/>
      <c r="AK71" s="160"/>
      <c r="AL71" s="81" t="s">
        <v>86</v>
      </c>
      <c r="AM71" s="97"/>
      <c r="AN71" s="97"/>
      <c r="AO71" s="97"/>
      <c r="AP71" s="97"/>
      <c r="AQ71" s="98"/>
      <c r="AR71" s="160"/>
      <c r="AZ71" s="30"/>
      <c r="BA71" s="81" t="s">
        <v>86</v>
      </c>
      <c r="BB71" s="100"/>
      <c r="BC71" s="100"/>
      <c r="BD71" s="100"/>
      <c r="BE71" s="100"/>
      <c r="BF71" s="101"/>
    </row>
    <row r="72" spans="1:58" ht="15">
      <c r="A72" s="82" t="s">
        <v>161</v>
      </c>
      <c r="B72" s="14"/>
      <c r="C72" s="11"/>
      <c r="D72" s="11"/>
      <c r="E72" s="11"/>
      <c r="F72" s="83">
        <f aca="true" t="shared" si="71" ref="F72:F81">SUM(B72:E72)</f>
        <v>0</v>
      </c>
      <c r="G72" s="14"/>
      <c r="H72" s="11"/>
      <c r="I72" s="11"/>
      <c r="J72" s="11"/>
      <c r="K72" s="83">
        <f>SUM(G72:J72)</f>
        <v>0</v>
      </c>
      <c r="L72" s="14">
        <f aca="true" t="shared" si="72" ref="L72:O73">(G72-B72)</f>
        <v>0</v>
      </c>
      <c r="M72" s="11">
        <f t="shared" si="72"/>
        <v>0</v>
      </c>
      <c r="N72" s="11">
        <f t="shared" si="72"/>
        <v>0</v>
      </c>
      <c r="O72" s="11">
        <f t="shared" si="72"/>
        <v>0</v>
      </c>
      <c r="P72" s="15">
        <f aca="true" t="shared" si="73" ref="P72:P80">SUM(L72:O72)</f>
        <v>0</v>
      </c>
      <c r="Q72" s="170">
        <v>31</v>
      </c>
      <c r="R72" s="5">
        <v>27</v>
      </c>
      <c r="S72" s="5"/>
      <c r="T72" s="5"/>
      <c r="U72" s="15">
        <f aca="true" t="shared" si="74" ref="U72:U81">SUM(Q72:T72)</f>
        <v>58</v>
      </c>
      <c r="V72" s="25">
        <v>2</v>
      </c>
      <c r="W72" s="11"/>
      <c r="X72" s="11"/>
      <c r="Y72" s="11"/>
      <c r="Z72" s="83">
        <f aca="true" t="shared" si="75" ref="Z72:Z81">SUM(V72:Y72)</f>
        <v>2</v>
      </c>
      <c r="AA72" s="14">
        <v>3</v>
      </c>
      <c r="AB72" s="11">
        <v>466</v>
      </c>
      <c r="AC72" s="11"/>
      <c r="AD72" s="11"/>
      <c r="AE72" s="15">
        <f aca="true" t="shared" si="76" ref="AE72:AE81">SUM(AA72:AD72)</f>
        <v>469</v>
      </c>
      <c r="AF72" s="25">
        <f aca="true" t="shared" si="77" ref="AF72:AF80">AA72-V72</f>
        <v>1</v>
      </c>
      <c r="AG72" s="11">
        <f aca="true" t="shared" si="78" ref="AG72:AG80">AB72-W72</f>
        <v>466</v>
      </c>
      <c r="AH72" s="11">
        <f aca="true" t="shared" si="79" ref="AH72:AH80">AC72-X72</f>
        <v>0</v>
      </c>
      <c r="AI72" s="11">
        <f aca="true" t="shared" si="80" ref="AI72:AI80">AD72-Y72</f>
        <v>0</v>
      </c>
      <c r="AJ72" s="84">
        <f aca="true" t="shared" si="81" ref="AJ72:AJ80">SUM(AF72:AI72)</f>
        <v>467</v>
      </c>
      <c r="AK72" s="160"/>
      <c r="AL72" s="85" t="s">
        <v>87</v>
      </c>
      <c r="AM72" s="11">
        <f aca="true" t="shared" si="82" ref="AM72:AM80">AA72+Q72+G72</f>
        <v>34</v>
      </c>
      <c r="AN72" s="11">
        <f aca="true" t="shared" si="83" ref="AN72:AN80">AB72+R72+H72</f>
        <v>493</v>
      </c>
      <c r="AO72" s="11">
        <f aca="true" t="shared" si="84" ref="AO72:AO80">AC72+S72+I72</f>
        <v>0</v>
      </c>
      <c r="AP72" s="11">
        <f aca="true" t="shared" si="85" ref="AP72:AP80">AD72+T72+J72</f>
        <v>0</v>
      </c>
      <c r="AQ72" s="84">
        <f aca="true" t="shared" si="86" ref="AQ72:AQ80">(K72+U72+AE72)</f>
        <v>527</v>
      </c>
      <c r="AR72" s="160"/>
      <c r="AZ72" s="30"/>
      <c r="BA72" s="85" t="s">
        <v>87</v>
      </c>
      <c r="BB72" s="11">
        <f aca="true" t="shared" si="87" ref="BB72:BB80">AM72-G72</f>
        <v>34</v>
      </c>
      <c r="BC72" s="11">
        <f aca="true" t="shared" si="88" ref="BC72:BC80">AN72-H72</f>
        <v>493</v>
      </c>
      <c r="BD72" s="11">
        <f aca="true" t="shared" si="89" ref="BD72:BD80">AO72-I72</f>
        <v>0</v>
      </c>
      <c r="BE72" s="11">
        <f aca="true" t="shared" si="90" ref="BE72:BE80">AP72-J72</f>
        <v>0</v>
      </c>
      <c r="BF72" s="84">
        <f aca="true" t="shared" si="91" ref="BF72:BF80">SUM(BB72:BE72)</f>
        <v>527</v>
      </c>
    </row>
    <row r="73" spans="1:58" ht="15">
      <c r="A73" s="82" t="s">
        <v>88</v>
      </c>
      <c r="B73" s="14"/>
      <c r="C73" s="11"/>
      <c r="E73" s="49">
        <v>1</v>
      </c>
      <c r="F73" s="83">
        <f t="shared" si="71"/>
        <v>1</v>
      </c>
      <c r="G73" s="14">
        <v>81</v>
      </c>
      <c r="H73" s="11">
        <v>32</v>
      </c>
      <c r="I73" s="11">
        <v>297</v>
      </c>
      <c r="J73" s="11">
        <v>41</v>
      </c>
      <c r="K73" s="83">
        <f>SUM(G73:J73)</f>
        <v>451</v>
      </c>
      <c r="L73" s="14">
        <f t="shared" si="72"/>
        <v>81</v>
      </c>
      <c r="M73" s="11">
        <f t="shared" si="72"/>
        <v>32</v>
      </c>
      <c r="N73" s="11">
        <f t="shared" si="72"/>
        <v>297</v>
      </c>
      <c r="O73" s="11">
        <f t="shared" si="72"/>
        <v>40</v>
      </c>
      <c r="P73" s="15">
        <f t="shared" si="73"/>
        <v>450</v>
      </c>
      <c r="Q73" s="170">
        <v>1284</v>
      </c>
      <c r="R73" s="5">
        <v>661</v>
      </c>
      <c r="S73" s="5">
        <v>303</v>
      </c>
      <c r="T73" s="5">
        <v>122</v>
      </c>
      <c r="U73" s="15">
        <f t="shared" si="74"/>
        <v>2370</v>
      </c>
      <c r="V73" s="25"/>
      <c r="W73" s="11"/>
      <c r="X73" s="11">
        <v>7</v>
      </c>
      <c r="Y73" s="11"/>
      <c r="Z73" s="83">
        <f t="shared" si="75"/>
        <v>7</v>
      </c>
      <c r="AA73" s="14"/>
      <c r="AB73" s="11"/>
      <c r="AC73" s="11">
        <v>240</v>
      </c>
      <c r="AD73" s="11">
        <v>165</v>
      </c>
      <c r="AE73" s="15">
        <f t="shared" si="76"/>
        <v>405</v>
      </c>
      <c r="AF73" s="25">
        <f t="shared" si="77"/>
        <v>0</v>
      </c>
      <c r="AG73" s="11">
        <f t="shared" si="78"/>
        <v>0</v>
      </c>
      <c r="AH73" s="11">
        <f t="shared" si="79"/>
        <v>233</v>
      </c>
      <c r="AI73" s="11">
        <f t="shared" si="80"/>
        <v>165</v>
      </c>
      <c r="AJ73" s="84">
        <f t="shared" si="81"/>
        <v>398</v>
      </c>
      <c r="AK73" s="160"/>
      <c r="AL73" s="85" t="s">
        <v>88</v>
      </c>
      <c r="AM73" s="11">
        <f t="shared" si="82"/>
        <v>1365</v>
      </c>
      <c r="AN73" s="11">
        <f t="shared" si="83"/>
        <v>693</v>
      </c>
      <c r="AO73" s="11">
        <f t="shared" si="84"/>
        <v>840</v>
      </c>
      <c r="AP73" s="11">
        <f t="shared" si="85"/>
        <v>328</v>
      </c>
      <c r="AQ73" s="84">
        <f t="shared" si="86"/>
        <v>3226</v>
      </c>
      <c r="AR73" s="160"/>
      <c r="AZ73" s="30"/>
      <c r="BA73" s="85" t="s">
        <v>88</v>
      </c>
      <c r="BB73" s="11">
        <f t="shared" si="87"/>
        <v>1284</v>
      </c>
      <c r="BC73" s="11">
        <f t="shared" si="88"/>
        <v>661</v>
      </c>
      <c r="BD73" s="11">
        <f t="shared" si="89"/>
        <v>543</v>
      </c>
      <c r="BE73" s="11">
        <f t="shared" si="90"/>
        <v>287</v>
      </c>
      <c r="BF73" s="84">
        <f t="shared" si="91"/>
        <v>2775</v>
      </c>
    </row>
    <row r="74" spans="1:58" ht="15">
      <c r="A74" s="82" t="s">
        <v>89</v>
      </c>
      <c r="B74" s="14">
        <v>1</v>
      </c>
      <c r="C74" s="11"/>
      <c r="D74" s="11"/>
      <c r="E74" s="11"/>
      <c r="F74" s="83">
        <f t="shared" si="71"/>
        <v>1</v>
      </c>
      <c r="G74" s="14">
        <v>1</v>
      </c>
      <c r="H74" s="11">
        <v>223</v>
      </c>
      <c r="I74" s="11">
        <v>681</v>
      </c>
      <c r="J74" s="11">
        <v>139</v>
      </c>
      <c r="K74" s="83">
        <f>SUM(G74:J74)</f>
        <v>1044</v>
      </c>
      <c r="L74" s="14">
        <f aca="true" t="shared" si="92" ref="L74:L80">(G74-B74)</f>
        <v>0</v>
      </c>
      <c r="M74" s="11">
        <f aca="true" t="shared" si="93" ref="M74:M80">(H74-C74)</f>
        <v>223</v>
      </c>
      <c r="N74" s="11">
        <f aca="true" t="shared" si="94" ref="N74:N80">(I74-D74)</f>
        <v>681</v>
      </c>
      <c r="O74" s="11">
        <f aca="true" t="shared" si="95" ref="O74:O80">(J74-E74)</f>
        <v>139</v>
      </c>
      <c r="P74" s="15">
        <f t="shared" si="73"/>
        <v>1043</v>
      </c>
      <c r="Q74" s="170">
        <v>1586</v>
      </c>
      <c r="R74" s="5">
        <v>653</v>
      </c>
      <c r="S74" s="5">
        <v>1032</v>
      </c>
      <c r="T74" s="5">
        <v>109</v>
      </c>
      <c r="U74" s="15">
        <f t="shared" si="74"/>
        <v>3380</v>
      </c>
      <c r="V74" s="25">
        <v>10</v>
      </c>
      <c r="W74" s="11">
        <v>2</v>
      </c>
      <c r="X74" s="11"/>
      <c r="Y74" s="11">
        <v>3</v>
      </c>
      <c r="Z74" s="83">
        <f t="shared" si="75"/>
        <v>15</v>
      </c>
      <c r="AA74" s="14">
        <v>158</v>
      </c>
      <c r="AB74" s="11">
        <v>729</v>
      </c>
      <c r="AC74" s="11">
        <v>1016</v>
      </c>
      <c r="AD74" s="11">
        <v>193</v>
      </c>
      <c r="AE74" s="15">
        <f t="shared" si="76"/>
        <v>2096</v>
      </c>
      <c r="AF74" s="25">
        <f t="shared" si="77"/>
        <v>148</v>
      </c>
      <c r="AG74" s="11">
        <f t="shared" si="78"/>
        <v>727</v>
      </c>
      <c r="AH74" s="11">
        <f t="shared" si="79"/>
        <v>1016</v>
      </c>
      <c r="AI74" s="11">
        <f t="shared" si="80"/>
        <v>190</v>
      </c>
      <c r="AJ74" s="84">
        <f t="shared" si="81"/>
        <v>2081</v>
      </c>
      <c r="AK74" s="160"/>
      <c r="AL74" s="85" t="s">
        <v>89</v>
      </c>
      <c r="AM74" s="11">
        <f t="shared" si="82"/>
        <v>1745</v>
      </c>
      <c r="AN74" s="11">
        <f t="shared" si="83"/>
        <v>1605</v>
      </c>
      <c r="AO74" s="11">
        <f t="shared" si="84"/>
        <v>2729</v>
      </c>
      <c r="AP74" s="11">
        <f t="shared" si="85"/>
        <v>441</v>
      </c>
      <c r="AQ74" s="84">
        <f t="shared" si="86"/>
        <v>6520</v>
      </c>
      <c r="AR74" s="160"/>
      <c r="AZ74" s="30"/>
      <c r="BA74" s="85" t="s">
        <v>89</v>
      </c>
      <c r="BB74" s="11">
        <f t="shared" si="87"/>
        <v>1744</v>
      </c>
      <c r="BC74" s="11">
        <f t="shared" si="88"/>
        <v>1382</v>
      </c>
      <c r="BD74" s="11">
        <f t="shared" si="89"/>
        <v>2048</v>
      </c>
      <c r="BE74" s="11">
        <f t="shared" si="90"/>
        <v>302</v>
      </c>
      <c r="BF74" s="84">
        <f t="shared" si="91"/>
        <v>5476</v>
      </c>
    </row>
    <row r="75" spans="1:58" ht="15">
      <c r="A75" s="82" t="s">
        <v>90</v>
      </c>
      <c r="B75" s="14"/>
      <c r="C75" s="11"/>
      <c r="D75" s="11">
        <v>3</v>
      </c>
      <c r="E75" s="11"/>
      <c r="F75" s="83">
        <f t="shared" si="71"/>
        <v>3</v>
      </c>
      <c r="G75" s="14"/>
      <c r="H75" s="11">
        <v>173</v>
      </c>
      <c r="I75" s="11">
        <v>345</v>
      </c>
      <c r="J75" s="11">
        <v>5</v>
      </c>
      <c r="K75" s="83">
        <f>SUM(G75:J75)</f>
        <v>523</v>
      </c>
      <c r="L75" s="14">
        <f t="shared" si="92"/>
        <v>0</v>
      </c>
      <c r="M75" s="11">
        <f t="shared" si="93"/>
        <v>173</v>
      </c>
      <c r="N75" s="11">
        <f t="shared" si="94"/>
        <v>342</v>
      </c>
      <c r="O75" s="11">
        <f t="shared" si="95"/>
        <v>5</v>
      </c>
      <c r="P75" s="15">
        <f t="shared" si="73"/>
        <v>520</v>
      </c>
      <c r="Q75" s="170"/>
      <c r="R75" s="5">
        <v>302</v>
      </c>
      <c r="S75" s="5">
        <v>434</v>
      </c>
      <c r="T75" s="5">
        <v>29</v>
      </c>
      <c r="U75" s="15">
        <f t="shared" si="74"/>
        <v>765</v>
      </c>
      <c r="V75" s="25"/>
      <c r="W75" s="11"/>
      <c r="X75" s="11"/>
      <c r="Y75" s="11"/>
      <c r="Z75" s="83">
        <f t="shared" si="75"/>
        <v>0</v>
      </c>
      <c r="AA75" s="14"/>
      <c r="AB75" s="11">
        <v>417</v>
      </c>
      <c r="AC75" s="11">
        <v>457</v>
      </c>
      <c r="AD75" s="11">
        <v>22</v>
      </c>
      <c r="AE75" s="15">
        <f t="shared" si="76"/>
        <v>896</v>
      </c>
      <c r="AF75" s="25">
        <f t="shared" si="77"/>
        <v>0</v>
      </c>
      <c r="AG75" s="11">
        <f t="shared" si="78"/>
        <v>417</v>
      </c>
      <c r="AH75" s="11">
        <f t="shared" si="79"/>
        <v>457</v>
      </c>
      <c r="AI75" s="11">
        <f t="shared" si="80"/>
        <v>22</v>
      </c>
      <c r="AJ75" s="84">
        <f t="shared" si="81"/>
        <v>896</v>
      </c>
      <c r="AK75" s="160"/>
      <c r="AL75" s="85" t="s">
        <v>90</v>
      </c>
      <c r="AM75" s="11">
        <f t="shared" si="82"/>
        <v>0</v>
      </c>
      <c r="AN75" s="11">
        <f t="shared" si="83"/>
        <v>892</v>
      </c>
      <c r="AO75" s="11">
        <f t="shared" si="84"/>
        <v>1236</v>
      </c>
      <c r="AP75" s="11">
        <f t="shared" si="85"/>
        <v>56</v>
      </c>
      <c r="AQ75" s="84">
        <f t="shared" si="86"/>
        <v>2184</v>
      </c>
      <c r="AR75" s="160"/>
      <c r="AZ75" s="30"/>
      <c r="BA75" s="85" t="s">
        <v>90</v>
      </c>
      <c r="BB75" s="11">
        <f t="shared" si="87"/>
        <v>0</v>
      </c>
      <c r="BC75" s="11">
        <f t="shared" si="88"/>
        <v>719</v>
      </c>
      <c r="BD75" s="11">
        <f t="shared" si="89"/>
        <v>891</v>
      </c>
      <c r="BE75" s="11">
        <f t="shared" si="90"/>
        <v>51</v>
      </c>
      <c r="BF75" s="84">
        <f t="shared" si="91"/>
        <v>1661</v>
      </c>
    </row>
    <row r="76" spans="1:58" ht="15">
      <c r="A76" s="82" t="s">
        <v>91</v>
      </c>
      <c r="B76" s="14"/>
      <c r="C76" s="11"/>
      <c r="D76" s="11">
        <v>45</v>
      </c>
      <c r="E76" s="11">
        <v>2</v>
      </c>
      <c r="F76" s="83">
        <f>SUM(B76:E76)</f>
        <v>47</v>
      </c>
      <c r="G76" s="14"/>
      <c r="H76" s="11"/>
      <c r="I76" s="11">
        <v>196</v>
      </c>
      <c r="J76" s="11">
        <v>35</v>
      </c>
      <c r="K76" s="83">
        <f>SUM(G76:J76)</f>
        <v>231</v>
      </c>
      <c r="L76" s="14">
        <f t="shared" si="92"/>
        <v>0</v>
      </c>
      <c r="M76" s="11">
        <f t="shared" si="93"/>
        <v>0</v>
      </c>
      <c r="N76" s="11">
        <f t="shared" si="94"/>
        <v>151</v>
      </c>
      <c r="O76" s="11">
        <f t="shared" si="95"/>
        <v>33</v>
      </c>
      <c r="P76" s="15">
        <f t="shared" si="73"/>
        <v>184</v>
      </c>
      <c r="Q76" s="170"/>
      <c r="R76" s="5"/>
      <c r="S76" s="5">
        <v>662</v>
      </c>
      <c r="T76" s="5">
        <v>103</v>
      </c>
      <c r="U76" s="15">
        <f t="shared" si="74"/>
        <v>765</v>
      </c>
      <c r="V76" s="25"/>
      <c r="W76" s="11"/>
      <c r="X76" s="11">
        <v>20</v>
      </c>
      <c r="Y76" s="11">
        <v>4</v>
      </c>
      <c r="Z76" s="83">
        <f t="shared" si="75"/>
        <v>24</v>
      </c>
      <c r="AA76" s="14"/>
      <c r="AB76" s="11"/>
      <c r="AC76" s="11">
        <v>522</v>
      </c>
      <c r="AD76" s="11">
        <v>85</v>
      </c>
      <c r="AE76" s="15">
        <f t="shared" si="76"/>
        <v>607</v>
      </c>
      <c r="AF76" s="25">
        <f t="shared" si="77"/>
        <v>0</v>
      </c>
      <c r="AG76" s="11">
        <f t="shared" si="78"/>
        <v>0</v>
      </c>
      <c r="AH76" s="11">
        <f t="shared" si="79"/>
        <v>502</v>
      </c>
      <c r="AI76" s="11">
        <f t="shared" si="80"/>
        <v>81</v>
      </c>
      <c r="AJ76" s="84">
        <f t="shared" si="81"/>
        <v>583</v>
      </c>
      <c r="AK76" s="160"/>
      <c r="AL76" s="85" t="s">
        <v>91</v>
      </c>
      <c r="AM76" s="11">
        <f t="shared" si="82"/>
        <v>0</v>
      </c>
      <c r="AN76" s="11">
        <f t="shared" si="83"/>
        <v>0</v>
      </c>
      <c r="AO76" s="11">
        <f t="shared" si="84"/>
        <v>1380</v>
      </c>
      <c r="AP76" s="11">
        <f t="shared" si="85"/>
        <v>223</v>
      </c>
      <c r="AQ76" s="84">
        <f t="shared" si="86"/>
        <v>1603</v>
      </c>
      <c r="AR76" s="160"/>
      <c r="AZ76" s="30"/>
      <c r="BA76" s="85" t="s">
        <v>91</v>
      </c>
      <c r="BB76" s="11">
        <f t="shared" si="87"/>
        <v>0</v>
      </c>
      <c r="BC76" s="11">
        <f t="shared" si="88"/>
        <v>0</v>
      </c>
      <c r="BD76" s="11">
        <f t="shared" si="89"/>
        <v>1184</v>
      </c>
      <c r="BE76" s="11">
        <f t="shared" si="90"/>
        <v>188</v>
      </c>
      <c r="BF76" s="84">
        <f t="shared" si="91"/>
        <v>1372</v>
      </c>
    </row>
    <row r="77" spans="1:58" ht="15">
      <c r="A77" s="82" t="s">
        <v>92</v>
      </c>
      <c r="B77" s="14"/>
      <c r="C77" s="11"/>
      <c r="D77" s="11">
        <v>174</v>
      </c>
      <c r="E77" s="11"/>
      <c r="F77" s="83">
        <f t="shared" si="71"/>
        <v>174</v>
      </c>
      <c r="G77" s="14"/>
      <c r="H77" s="11">
        <v>108</v>
      </c>
      <c r="I77" s="11">
        <v>720</v>
      </c>
      <c r="J77" s="11">
        <v>24</v>
      </c>
      <c r="K77" s="83">
        <f>SUM(G77:J77)</f>
        <v>852</v>
      </c>
      <c r="L77" s="14">
        <f t="shared" si="92"/>
        <v>0</v>
      </c>
      <c r="M77" s="11">
        <f t="shared" si="93"/>
        <v>108</v>
      </c>
      <c r="N77" s="11">
        <f t="shared" si="94"/>
        <v>546</v>
      </c>
      <c r="O77" s="11">
        <f t="shared" si="95"/>
        <v>24</v>
      </c>
      <c r="P77" s="15">
        <f t="shared" si="73"/>
        <v>678</v>
      </c>
      <c r="Q77" s="170"/>
      <c r="R77" s="5">
        <v>662</v>
      </c>
      <c r="S77" s="5">
        <v>3172</v>
      </c>
      <c r="T77" s="5">
        <v>55</v>
      </c>
      <c r="U77" s="15">
        <f t="shared" si="74"/>
        <v>3889</v>
      </c>
      <c r="V77" s="25"/>
      <c r="W77" s="11"/>
      <c r="X77" s="11"/>
      <c r="Y77" s="11"/>
      <c r="Z77" s="83">
        <f t="shared" si="75"/>
        <v>0</v>
      </c>
      <c r="AA77" s="14"/>
      <c r="AB77" s="11">
        <v>24</v>
      </c>
      <c r="AC77" s="11">
        <v>2294</v>
      </c>
      <c r="AD77" s="11">
        <v>412</v>
      </c>
      <c r="AE77" s="15">
        <f t="shared" si="76"/>
        <v>2730</v>
      </c>
      <c r="AF77" s="25">
        <f t="shared" si="77"/>
        <v>0</v>
      </c>
      <c r="AG77" s="11">
        <f t="shared" si="78"/>
        <v>24</v>
      </c>
      <c r="AH77" s="11">
        <f t="shared" si="79"/>
        <v>2294</v>
      </c>
      <c r="AI77" s="11">
        <f t="shared" si="80"/>
        <v>412</v>
      </c>
      <c r="AJ77" s="84">
        <f t="shared" si="81"/>
        <v>2730</v>
      </c>
      <c r="AK77" s="160"/>
      <c r="AL77" s="85" t="s">
        <v>92</v>
      </c>
      <c r="AM77" s="11">
        <f t="shared" si="82"/>
        <v>0</v>
      </c>
      <c r="AN77" s="11">
        <f t="shared" si="83"/>
        <v>794</v>
      </c>
      <c r="AO77" s="11">
        <f t="shared" si="84"/>
        <v>6186</v>
      </c>
      <c r="AP77" s="11">
        <f t="shared" si="85"/>
        <v>491</v>
      </c>
      <c r="AQ77" s="84">
        <f t="shared" si="86"/>
        <v>7471</v>
      </c>
      <c r="AR77" s="160"/>
      <c r="AZ77" s="30"/>
      <c r="BA77" s="85" t="s">
        <v>92</v>
      </c>
      <c r="BB77" s="11">
        <f t="shared" si="87"/>
        <v>0</v>
      </c>
      <c r="BC77" s="11">
        <f t="shared" si="88"/>
        <v>686</v>
      </c>
      <c r="BD77" s="11">
        <f t="shared" si="89"/>
        <v>5466</v>
      </c>
      <c r="BE77" s="11">
        <f t="shared" si="90"/>
        <v>467</v>
      </c>
      <c r="BF77" s="84">
        <f t="shared" si="91"/>
        <v>6619</v>
      </c>
    </row>
    <row r="78" spans="1:58" ht="15">
      <c r="A78" s="82" t="s">
        <v>93</v>
      </c>
      <c r="B78" s="14"/>
      <c r="C78" s="11"/>
      <c r="D78" s="11"/>
      <c r="E78" s="11"/>
      <c r="F78" s="83">
        <f t="shared" si="71"/>
        <v>0</v>
      </c>
      <c r="G78" s="14">
        <v>11</v>
      </c>
      <c r="H78" s="11"/>
      <c r="I78" s="11">
        <v>243</v>
      </c>
      <c r="J78" s="11">
        <v>36</v>
      </c>
      <c r="K78" s="83">
        <f>SUM(G78:J78)</f>
        <v>290</v>
      </c>
      <c r="L78" s="14">
        <f t="shared" si="92"/>
        <v>11</v>
      </c>
      <c r="M78" s="11">
        <f t="shared" si="93"/>
        <v>0</v>
      </c>
      <c r="N78" s="11">
        <f t="shared" si="94"/>
        <v>243</v>
      </c>
      <c r="O78" s="11">
        <f t="shared" si="95"/>
        <v>36</v>
      </c>
      <c r="P78" s="15">
        <f t="shared" si="73"/>
        <v>290</v>
      </c>
      <c r="Q78" s="170">
        <v>177</v>
      </c>
      <c r="R78" s="5">
        <v>3929</v>
      </c>
      <c r="S78" s="5">
        <v>138</v>
      </c>
      <c r="T78" s="5">
        <v>175</v>
      </c>
      <c r="U78" s="15">
        <f t="shared" si="74"/>
        <v>4419</v>
      </c>
      <c r="V78" s="25"/>
      <c r="W78" s="11"/>
      <c r="X78" s="11"/>
      <c r="Y78" s="11"/>
      <c r="Z78" s="83">
        <f t="shared" si="75"/>
        <v>0</v>
      </c>
      <c r="AA78" s="14">
        <v>183</v>
      </c>
      <c r="AB78" s="11">
        <v>4073</v>
      </c>
      <c r="AC78" s="11"/>
      <c r="AD78" s="11"/>
      <c r="AE78" s="15">
        <f t="shared" si="76"/>
        <v>4256</v>
      </c>
      <c r="AF78" s="25">
        <f t="shared" si="77"/>
        <v>183</v>
      </c>
      <c r="AG78" s="11">
        <f t="shared" si="78"/>
        <v>4073</v>
      </c>
      <c r="AH78" s="11">
        <f t="shared" si="79"/>
        <v>0</v>
      </c>
      <c r="AI78" s="11">
        <f t="shared" si="80"/>
        <v>0</v>
      </c>
      <c r="AJ78" s="84">
        <f t="shared" si="81"/>
        <v>4256</v>
      </c>
      <c r="AK78" s="160"/>
      <c r="AL78" s="85" t="s">
        <v>93</v>
      </c>
      <c r="AM78" s="11">
        <f t="shared" si="82"/>
        <v>371</v>
      </c>
      <c r="AN78" s="11">
        <f t="shared" si="83"/>
        <v>8002</v>
      </c>
      <c r="AO78" s="11">
        <f t="shared" si="84"/>
        <v>381</v>
      </c>
      <c r="AP78" s="11">
        <f t="shared" si="85"/>
        <v>211</v>
      </c>
      <c r="AQ78" s="84">
        <f t="shared" si="86"/>
        <v>8965</v>
      </c>
      <c r="AR78" s="160"/>
      <c r="AZ78" s="30"/>
      <c r="BA78" s="85" t="s">
        <v>93</v>
      </c>
      <c r="BB78" s="11">
        <f t="shared" si="87"/>
        <v>360</v>
      </c>
      <c r="BC78" s="11">
        <f t="shared" si="88"/>
        <v>8002</v>
      </c>
      <c r="BD78" s="11">
        <f t="shared" si="89"/>
        <v>138</v>
      </c>
      <c r="BE78" s="11">
        <f t="shared" si="90"/>
        <v>175</v>
      </c>
      <c r="BF78" s="84">
        <f t="shared" si="91"/>
        <v>8675</v>
      </c>
    </row>
    <row r="79" spans="1:58" ht="15">
      <c r="A79" s="82" t="s">
        <v>94</v>
      </c>
      <c r="B79" s="14"/>
      <c r="C79" s="11"/>
      <c r="D79" s="11"/>
      <c r="E79" s="11"/>
      <c r="F79" s="83">
        <f t="shared" si="71"/>
        <v>0</v>
      </c>
      <c r="G79" s="14">
        <v>28</v>
      </c>
      <c r="H79" s="11">
        <v>224</v>
      </c>
      <c r="I79" s="11">
        <v>423</v>
      </c>
      <c r="J79" s="11">
        <v>26</v>
      </c>
      <c r="K79" s="83">
        <f>SUM(G79:J79)</f>
        <v>701</v>
      </c>
      <c r="L79" s="14">
        <f t="shared" si="92"/>
        <v>28</v>
      </c>
      <c r="M79" s="11">
        <f t="shared" si="93"/>
        <v>224</v>
      </c>
      <c r="N79" s="11">
        <f t="shared" si="94"/>
        <v>423</v>
      </c>
      <c r="O79" s="11">
        <f t="shared" si="95"/>
        <v>26</v>
      </c>
      <c r="P79" s="15">
        <f t="shared" si="73"/>
        <v>701</v>
      </c>
      <c r="Q79" s="170">
        <v>494</v>
      </c>
      <c r="R79" s="5">
        <v>1943</v>
      </c>
      <c r="S79" s="5">
        <v>169</v>
      </c>
      <c r="T79" s="5">
        <v>189</v>
      </c>
      <c r="U79" s="15">
        <f t="shared" si="74"/>
        <v>2795</v>
      </c>
      <c r="V79" s="25"/>
      <c r="W79" s="11"/>
      <c r="X79" s="11">
        <v>12</v>
      </c>
      <c r="Y79" s="11">
        <v>1</v>
      </c>
      <c r="Z79" s="83">
        <f t="shared" si="75"/>
        <v>13</v>
      </c>
      <c r="AA79" s="14">
        <v>546</v>
      </c>
      <c r="AB79" s="11">
        <v>2514</v>
      </c>
      <c r="AC79" s="11">
        <v>12</v>
      </c>
      <c r="AD79" s="11">
        <v>1</v>
      </c>
      <c r="AE79" s="15">
        <f t="shared" si="76"/>
        <v>3073</v>
      </c>
      <c r="AF79" s="25">
        <f t="shared" si="77"/>
        <v>546</v>
      </c>
      <c r="AG79" s="11">
        <f t="shared" si="78"/>
        <v>2514</v>
      </c>
      <c r="AH79" s="11">
        <f t="shared" si="79"/>
        <v>0</v>
      </c>
      <c r="AI79" s="11">
        <f t="shared" si="80"/>
        <v>0</v>
      </c>
      <c r="AJ79" s="84">
        <f t="shared" si="81"/>
        <v>3060</v>
      </c>
      <c r="AK79" s="160"/>
      <c r="AL79" s="85" t="s">
        <v>94</v>
      </c>
      <c r="AM79" s="11">
        <f t="shared" si="82"/>
        <v>1068</v>
      </c>
      <c r="AN79" s="11">
        <f t="shared" si="83"/>
        <v>4681</v>
      </c>
      <c r="AO79" s="11">
        <f t="shared" si="84"/>
        <v>604</v>
      </c>
      <c r="AP79" s="11">
        <f t="shared" si="85"/>
        <v>216</v>
      </c>
      <c r="AQ79" s="84">
        <f t="shared" si="86"/>
        <v>6569</v>
      </c>
      <c r="AR79" s="160"/>
      <c r="AZ79" s="30"/>
      <c r="BA79" s="85" t="s">
        <v>94</v>
      </c>
      <c r="BB79" s="11">
        <f t="shared" si="87"/>
        <v>1040</v>
      </c>
      <c r="BC79" s="11">
        <f t="shared" si="88"/>
        <v>4457</v>
      </c>
      <c r="BD79" s="11">
        <f t="shared" si="89"/>
        <v>181</v>
      </c>
      <c r="BE79" s="11">
        <f t="shared" si="90"/>
        <v>190</v>
      </c>
      <c r="BF79" s="84">
        <f t="shared" si="91"/>
        <v>5868</v>
      </c>
    </row>
    <row r="80" spans="1:58" ht="15">
      <c r="A80" s="82" t="s">
        <v>95</v>
      </c>
      <c r="B80" s="14"/>
      <c r="C80" s="11"/>
      <c r="D80" s="11">
        <v>0</v>
      </c>
      <c r="E80" s="11"/>
      <c r="F80" s="83">
        <f t="shared" si="71"/>
        <v>0</v>
      </c>
      <c r="G80" s="14"/>
      <c r="H80" s="11">
        <v>34</v>
      </c>
      <c r="I80" s="11">
        <v>96</v>
      </c>
      <c r="J80" s="11"/>
      <c r="K80" s="83">
        <f>SUM(G80:J80)</f>
        <v>130</v>
      </c>
      <c r="L80" s="14">
        <f t="shared" si="92"/>
        <v>0</v>
      </c>
      <c r="M80" s="11">
        <f t="shared" si="93"/>
        <v>34</v>
      </c>
      <c r="N80" s="11">
        <f t="shared" si="94"/>
        <v>96</v>
      </c>
      <c r="O80" s="11">
        <f t="shared" si="95"/>
        <v>0</v>
      </c>
      <c r="P80" s="15">
        <f t="shared" si="73"/>
        <v>130</v>
      </c>
      <c r="Q80" s="170"/>
      <c r="R80" s="5">
        <v>526</v>
      </c>
      <c r="S80" s="5">
        <v>90</v>
      </c>
      <c r="T80" s="5"/>
      <c r="U80" s="15">
        <f t="shared" si="74"/>
        <v>616</v>
      </c>
      <c r="V80" s="25"/>
      <c r="W80" s="11"/>
      <c r="X80" s="11"/>
      <c r="Y80" s="11"/>
      <c r="Z80" s="83">
        <f t="shared" si="75"/>
        <v>0</v>
      </c>
      <c r="AA80" s="14">
        <v>268</v>
      </c>
      <c r="AB80" s="11">
        <v>822</v>
      </c>
      <c r="AC80" s="11"/>
      <c r="AD80" s="11"/>
      <c r="AE80" s="15">
        <f t="shared" si="76"/>
        <v>1090</v>
      </c>
      <c r="AF80" s="25">
        <f t="shared" si="77"/>
        <v>268</v>
      </c>
      <c r="AG80" s="11">
        <f t="shared" si="78"/>
        <v>822</v>
      </c>
      <c r="AH80" s="11">
        <f t="shared" si="79"/>
        <v>0</v>
      </c>
      <c r="AI80" s="11">
        <f t="shared" si="80"/>
        <v>0</v>
      </c>
      <c r="AJ80" s="84">
        <f t="shared" si="81"/>
        <v>1090</v>
      </c>
      <c r="AK80" s="160"/>
      <c r="AL80" s="85" t="s">
        <v>95</v>
      </c>
      <c r="AM80" s="11">
        <f t="shared" si="82"/>
        <v>268</v>
      </c>
      <c r="AN80" s="11">
        <f t="shared" si="83"/>
        <v>1382</v>
      </c>
      <c r="AO80" s="11">
        <f t="shared" si="84"/>
        <v>186</v>
      </c>
      <c r="AP80" s="11">
        <f t="shared" si="85"/>
        <v>0</v>
      </c>
      <c r="AQ80" s="84">
        <f t="shared" si="86"/>
        <v>1836</v>
      </c>
      <c r="AR80" s="160"/>
      <c r="AZ80" s="30"/>
      <c r="BA80" s="85" t="s">
        <v>95</v>
      </c>
      <c r="BB80" s="11">
        <f t="shared" si="87"/>
        <v>268</v>
      </c>
      <c r="BC80" s="11">
        <f t="shared" si="88"/>
        <v>1348</v>
      </c>
      <c r="BD80" s="11">
        <f t="shared" si="89"/>
        <v>90</v>
      </c>
      <c r="BE80" s="11">
        <f t="shared" si="90"/>
        <v>0</v>
      </c>
      <c r="BF80" s="84">
        <f t="shared" si="91"/>
        <v>1706</v>
      </c>
    </row>
    <row r="81" spans="1:58" ht="15.75" thickBot="1">
      <c r="A81" s="89" t="s">
        <v>96</v>
      </c>
      <c r="B81" s="16">
        <f>SUM(B72:B80)</f>
        <v>1</v>
      </c>
      <c r="C81" s="12">
        <f>SUM(C72:C80)</f>
        <v>0</v>
      </c>
      <c r="D81" s="12">
        <f>SUM(D72:D80)</f>
        <v>222</v>
      </c>
      <c r="E81" s="12">
        <f>SUM(E72:E80)</f>
        <v>3</v>
      </c>
      <c r="F81" s="90">
        <f t="shared" si="71"/>
        <v>226</v>
      </c>
      <c r="G81" s="16">
        <f>SUM(G72:G80)</f>
        <v>121</v>
      </c>
      <c r="H81" s="12">
        <f>SUM(H72:H80)</f>
        <v>794</v>
      </c>
      <c r="I81" s="12">
        <f>SUM(I72:I80)</f>
        <v>3001</v>
      </c>
      <c r="J81" s="12">
        <f>SUM(J72:J80)</f>
        <v>306</v>
      </c>
      <c r="K81" s="90">
        <f>SUM(G81:J81)</f>
        <v>4222</v>
      </c>
      <c r="L81" s="16">
        <f>SUM(L72:L80)</f>
        <v>120</v>
      </c>
      <c r="M81" s="12">
        <f>SUM(M72:M80)</f>
        <v>794</v>
      </c>
      <c r="N81" s="12">
        <f>SUM(N72:N80)</f>
        <v>2779</v>
      </c>
      <c r="O81" s="12">
        <f>SUM(O72:O80)</f>
        <v>303</v>
      </c>
      <c r="P81" s="17">
        <f>SUM(P72:P80)</f>
        <v>3996</v>
      </c>
      <c r="Q81" s="169">
        <f>SUM(Q72:Q80)</f>
        <v>3572</v>
      </c>
      <c r="R81" s="2">
        <f>SUM(R72:R80)</f>
        <v>8703</v>
      </c>
      <c r="S81" s="2">
        <f>SUM(S72:S80)</f>
        <v>6000</v>
      </c>
      <c r="T81" s="2">
        <f>SUM(T72:T80)</f>
        <v>782</v>
      </c>
      <c r="U81" s="17">
        <f t="shared" si="74"/>
        <v>19057</v>
      </c>
      <c r="V81" s="91">
        <f>SUM(V72:V80)</f>
        <v>12</v>
      </c>
      <c r="W81" s="12">
        <f>SUM(W72:W80)</f>
        <v>2</v>
      </c>
      <c r="X81" s="12">
        <f>SUM(X72:X80)</f>
        <v>39</v>
      </c>
      <c r="Y81" s="12">
        <f>SUM(Y72:Y80)</f>
        <v>8</v>
      </c>
      <c r="Z81" s="90">
        <f t="shared" si="75"/>
        <v>61</v>
      </c>
      <c r="AA81" s="16">
        <f>SUM(AA72:AA80)</f>
        <v>1158</v>
      </c>
      <c r="AB81" s="12">
        <f>SUM(AB72:AB80)</f>
        <v>9045</v>
      </c>
      <c r="AC81" s="12">
        <f>SUM(AC72:AC80)</f>
        <v>4541</v>
      </c>
      <c r="AD81" s="12">
        <f>SUM(AD72:AD80)</f>
        <v>878</v>
      </c>
      <c r="AE81" s="17">
        <f t="shared" si="76"/>
        <v>15622</v>
      </c>
      <c r="AF81" s="91">
        <f>SUM(AF72:AF80)</f>
        <v>1146</v>
      </c>
      <c r="AG81" s="12">
        <f aca="true" t="shared" si="96" ref="AG81:AJ82">AB81-W81</f>
        <v>9043</v>
      </c>
      <c r="AH81" s="12">
        <f t="shared" si="96"/>
        <v>4502</v>
      </c>
      <c r="AI81" s="12">
        <f t="shared" si="96"/>
        <v>870</v>
      </c>
      <c r="AJ81" s="92">
        <f t="shared" si="96"/>
        <v>15561</v>
      </c>
      <c r="AK81" s="161"/>
      <c r="AL81" s="93" t="s">
        <v>96</v>
      </c>
      <c r="AM81" s="12">
        <f>SUM(AM72:AM80)</f>
        <v>4851</v>
      </c>
      <c r="AN81" s="12">
        <f>SUM(AN72:AN80)</f>
        <v>18542</v>
      </c>
      <c r="AO81" s="12">
        <f>SUM(AO72:AO80)</f>
        <v>13542</v>
      </c>
      <c r="AP81" s="12">
        <f>SUM(AP72:AP80)</f>
        <v>1966</v>
      </c>
      <c r="AQ81" s="92">
        <f>SUM(AQ72:AQ80)</f>
        <v>38901</v>
      </c>
      <c r="AR81" s="161"/>
      <c r="AZ81" s="30"/>
      <c r="BA81" s="93" t="s">
        <v>96</v>
      </c>
      <c r="BB81" s="35">
        <f>SUM(BB72:BB80)</f>
        <v>4730</v>
      </c>
      <c r="BC81" s="35">
        <f>SUM(BC72:BC80)</f>
        <v>17748</v>
      </c>
      <c r="BD81" s="35">
        <f>SUM(BD72:BD80)</f>
        <v>10541</v>
      </c>
      <c r="BE81" s="35">
        <f>SUM(BE72:BE80)</f>
        <v>1660</v>
      </c>
      <c r="BF81" s="94">
        <f>SUM(BF72:BF80)</f>
        <v>34679</v>
      </c>
    </row>
    <row r="82" spans="1:58" ht="15">
      <c r="A82" s="95" t="s">
        <v>97</v>
      </c>
      <c r="B82" s="14"/>
      <c r="C82" s="11"/>
      <c r="D82" s="11"/>
      <c r="E82" s="11"/>
      <c r="F82" s="83"/>
      <c r="G82" s="14"/>
      <c r="H82" s="11"/>
      <c r="I82" s="11"/>
      <c r="J82" s="11"/>
      <c r="K82" s="83"/>
      <c r="L82" s="14"/>
      <c r="M82" s="11"/>
      <c r="N82" s="11"/>
      <c r="O82" s="11"/>
      <c r="P82" s="15"/>
      <c r="Q82" s="170"/>
      <c r="R82" s="5"/>
      <c r="S82" s="5"/>
      <c r="T82" s="5"/>
      <c r="U82" s="15"/>
      <c r="V82" s="25"/>
      <c r="W82" s="11"/>
      <c r="X82" s="11"/>
      <c r="Y82" s="11"/>
      <c r="Z82" s="83"/>
      <c r="AA82" s="14"/>
      <c r="AB82" s="11"/>
      <c r="AC82" s="11"/>
      <c r="AD82" s="11"/>
      <c r="AE82" s="15"/>
      <c r="AF82" s="25"/>
      <c r="AG82" s="11">
        <f t="shared" si="96"/>
        <v>0</v>
      </c>
      <c r="AH82" s="11">
        <f t="shared" si="96"/>
        <v>0</v>
      </c>
      <c r="AI82" s="11">
        <f t="shared" si="96"/>
        <v>0</v>
      </c>
      <c r="AJ82" s="84">
        <f t="shared" si="96"/>
        <v>0</v>
      </c>
      <c r="AK82" s="160"/>
      <c r="AL82" s="96" t="s">
        <v>97</v>
      </c>
      <c r="AM82" s="97"/>
      <c r="AN82" s="97"/>
      <c r="AO82" s="97"/>
      <c r="AP82" s="97"/>
      <c r="AQ82" s="98"/>
      <c r="AR82" s="160"/>
      <c r="AZ82" s="30"/>
      <c r="BA82" s="96" t="s">
        <v>97</v>
      </c>
      <c r="BB82" s="97"/>
      <c r="BC82" s="97"/>
      <c r="BD82" s="97"/>
      <c r="BE82" s="97"/>
      <c r="BF82" s="98"/>
    </row>
    <row r="83" spans="1:58" ht="15">
      <c r="A83" s="82" t="s">
        <v>98</v>
      </c>
      <c r="B83" s="14"/>
      <c r="C83" s="11"/>
      <c r="D83" s="11"/>
      <c r="E83" s="11"/>
      <c r="F83" s="83">
        <f aca="true" t="shared" si="97" ref="F83:F96">SUM(B83:E83)</f>
        <v>0</v>
      </c>
      <c r="G83" s="14">
        <v>18</v>
      </c>
      <c r="H83" s="11">
        <v>9</v>
      </c>
      <c r="I83" s="11"/>
      <c r="J83" s="11"/>
      <c r="K83" s="83">
        <f aca="true" t="shared" si="98" ref="K83:K96">SUM(G83:J83)</f>
        <v>27</v>
      </c>
      <c r="L83" s="14">
        <f aca="true" t="shared" si="99" ref="L83:L95">(G83-B83)</f>
        <v>18</v>
      </c>
      <c r="M83" s="11">
        <f aca="true" t="shared" si="100" ref="M83:M95">(H83-C83)</f>
        <v>9</v>
      </c>
      <c r="N83" s="11">
        <f aca="true" t="shared" si="101" ref="N83:N95">(I83-D83)</f>
        <v>0</v>
      </c>
      <c r="O83" s="11">
        <f aca="true" t="shared" si="102" ref="O83:O95">(J83-E83)</f>
        <v>0</v>
      </c>
      <c r="P83" s="15">
        <f aca="true" t="shared" si="103" ref="P83:P95">SUM(L83:O83)</f>
        <v>27</v>
      </c>
      <c r="Q83" s="170">
        <v>912</v>
      </c>
      <c r="R83" s="5">
        <v>164</v>
      </c>
      <c r="S83" s="5"/>
      <c r="T83" s="5"/>
      <c r="U83" s="15">
        <f aca="true" t="shared" si="104" ref="U83:U96">SUM(Q83:T83)</f>
        <v>1076</v>
      </c>
      <c r="V83" s="25"/>
      <c r="W83" s="11">
        <v>5</v>
      </c>
      <c r="X83" s="11"/>
      <c r="Y83" s="11"/>
      <c r="Z83" s="83">
        <f aca="true" t="shared" si="105" ref="Z83:Z96">SUM(V83:Y83)</f>
        <v>5</v>
      </c>
      <c r="AA83" s="14">
        <v>8</v>
      </c>
      <c r="AB83" s="11">
        <v>255</v>
      </c>
      <c r="AC83" s="11"/>
      <c r="AD83" s="11"/>
      <c r="AE83" s="15">
        <f aca="true" t="shared" si="106" ref="AE83:AE96">SUM(AA83:AD83)</f>
        <v>263</v>
      </c>
      <c r="AF83" s="25">
        <f aca="true" t="shared" si="107" ref="AF83:AF95">AA83-V83</f>
        <v>8</v>
      </c>
      <c r="AG83" s="11">
        <f aca="true" t="shared" si="108" ref="AG83:AG95">AB83-W83</f>
        <v>250</v>
      </c>
      <c r="AH83" s="11">
        <f aca="true" t="shared" si="109" ref="AH83:AH95">AC83-X83</f>
        <v>0</v>
      </c>
      <c r="AI83" s="11">
        <f aca="true" t="shared" si="110" ref="AI83:AI95">AD83-Y83</f>
        <v>0</v>
      </c>
      <c r="AJ83" s="84">
        <f aca="true" t="shared" si="111" ref="AJ83:AJ95">SUM(AF83:AI83)</f>
        <v>258</v>
      </c>
      <c r="AK83" s="160"/>
      <c r="AL83" s="85" t="s">
        <v>98</v>
      </c>
      <c r="AM83" s="11">
        <f aca="true" t="shared" si="112" ref="AM83:AM95">AA83+Q83+G83</f>
        <v>938</v>
      </c>
      <c r="AN83" s="11">
        <f aca="true" t="shared" si="113" ref="AN83:AN95">AB83+R83+H83</f>
        <v>428</v>
      </c>
      <c r="AO83" s="11">
        <f aca="true" t="shared" si="114" ref="AO83:AO95">AC83+S83+I83</f>
        <v>0</v>
      </c>
      <c r="AP83" s="11">
        <f aca="true" t="shared" si="115" ref="AP83:AP95">AD83+T83+J83</f>
        <v>0</v>
      </c>
      <c r="AQ83" s="84">
        <f aca="true" t="shared" si="116" ref="AQ83:AQ95">(K83+U83+AE83)</f>
        <v>1366</v>
      </c>
      <c r="AR83" s="160"/>
      <c r="AZ83" s="30"/>
      <c r="BA83" s="85" t="s">
        <v>174</v>
      </c>
      <c r="BB83" s="11">
        <f aca="true" t="shared" si="117" ref="BB83:BB95">AM83-G83</f>
        <v>920</v>
      </c>
      <c r="BC83" s="11">
        <f aca="true" t="shared" si="118" ref="BC83:BC95">AN83-H83</f>
        <v>419</v>
      </c>
      <c r="BD83" s="11">
        <f aca="true" t="shared" si="119" ref="BD83:BD95">AO83-I83</f>
        <v>0</v>
      </c>
      <c r="BE83" s="11">
        <f aca="true" t="shared" si="120" ref="BE83:BE95">AP83-J83</f>
        <v>0</v>
      </c>
      <c r="BF83" s="84">
        <f aca="true" t="shared" si="121" ref="BF83:BF95">SUM(BB83:BE83)</f>
        <v>1339</v>
      </c>
    </row>
    <row r="84" spans="1:58" ht="15">
      <c r="A84" s="82" t="s">
        <v>99</v>
      </c>
      <c r="B84" s="14"/>
      <c r="C84" s="11"/>
      <c r="D84" s="11"/>
      <c r="E84" s="11"/>
      <c r="F84" s="83">
        <f t="shared" si="97"/>
        <v>0</v>
      </c>
      <c r="G84" s="14"/>
      <c r="H84" s="11">
        <v>1</v>
      </c>
      <c r="I84" s="11">
        <v>8</v>
      </c>
      <c r="J84" s="11">
        <v>21</v>
      </c>
      <c r="K84" s="83">
        <f t="shared" si="98"/>
        <v>30</v>
      </c>
      <c r="L84" s="14">
        <f t="shared" si="99"/>
        <v>0</v>
      </c>
      <c r="M84" s="11">
        <f t="shared" si="100"/>
        <v>1</v>
      </c>
      <c r="N84" s="11">
        <f t="shared" si="101"/>
        <v>8</v>
      </c>
      <c r="O84" s="11">
        <f t="shared" si="102"/>
        <v>21</v>
      </c>
      <c r="P84" s="15">
        <f t="shared" si="103"/>
        <v>30</v>
      </c>
      <c r="Q84" s="170">
        <v>96</v>
      </c>
      <c r="R84" s="5">
        <v>186</v>
      </c>
      <c r="S84" s="5">
        <v>73</v>
      </c>
      <c r="T84" s="5">
        <v>28</v>
      </c>
      <c r="U84" s="15">
        <f t="shared" si="104"/>
        <v>383</v>
      </c>
      <c r="V84" s="25"/>
      <c r="W84" s="11"/>
      <c r="X84" s="11"/>
      <c r="Y84" s="11"/>
      <c r="Z84" s="83">
        <f t="shared" si="105"/>
        <v>0</v>
      </c>
      <c r="AA84" s="14"/>
      <c r="AB84" s="11">
        <v>204</v>
      </c>
      <c r="AC84" s="11">
        <v>55</v>
      </c>
      <c r="AD84" s="11">
        <v>48</v>
      </c>
      <c r="AE84" s="15">
        <f t="shared" si="106"/>
        <v>307</v>
      </c>
      <c r="AF84" s="25">
        <f t="shared" si="107"/>
        <v>0</v>
      </c>
      <c r="AG84" s="11">
        <f t="shared" si="108"/>
        <v>204</v>
      </c>
      <c r="AH84" s="11">
        <f t="shared" si="109"/>
        <v>55</v>
      </c>
      <c r="AI84" s="11">
        <f t="shared" si="110"/>
        <v>48</v>
      </c>
      <c r="AJ84" s="84">
        <f t="shared" si="111"/>
        <v>307</v>
      </c>
      <c r="AK84" s="160"/>
      <c r="AL84" s="85" t="s">
        <v>99</v>
      </c>
      <c r="AM84" s="11">
        <f t="shared" si="112"/>
        <v>96</v>
      </c>
      <c r="AN84" s="11">
        <f t="shared" si="113"/>
        <v>391</v>
      </c>
      <c r="AO84" s="11">
        <f t="shared" si="114"/>
        <v>136</v>
      </c>
      <c r="AP84" s="11">
        <f t="shared" si="115"/>
        <v>97</v>
      </c>
      <c r="AQ84" s="84">
        <f t="shared" si="116"/>
        <v>720</v>
      </c>
      <c r="AR84" s="160"/>
      <c r="AZ84" s="30"/>
      <c r="BA84" s="85" t="s">
        <v>99</v>
      </c>
      <c r="BB84" s="11">
        <f t="shared" si="117"/>
        <v>96</v>
      </c>
      <c r="BC84" s="11">
        <f t="shared" si="118"/>
        <v>390</v>
      </c>
      <c r="BD84" s="11">
        <f t="shared" si="119"/>
        <v>128</v>
      </c>
      <c r="BE84" s="11">
        <f t="shared" si="120"/>
        <v>76</v>
      </c>
      <c r="BF84" s="84">
        <f t="shared" si="121"/>
        <v>690</v>
      </c>
    </row>
    <row r="85" spans="1:58" ht="15">
      <c r="A85" s="82" t="s">
        <v>100</v>
      </c>
      <c r="B85" s="14"/>
      <c r="C85" s="11"/>
      <c r="D85" s="11"/>
      <c r="E85" s="11"/>
      <c r="F85" s="83">
        <f t="shared" si="97"/>
        <v>0</v>
      </c>
      <c r="G85" s="14"/>
      <c r="H85" s="11"/>
      <c r="I85" s="11"/>
      <c r="J85" s="11"/>
      <c r="K85" s="83">
        <f t="shared" si="98"/>
        <v>0</v>
      </c>
      <c r="L85" s="14">
        <f t="shared" si="99"/>
        <v>0</v>
      </c>
      <c r="M85" s="11">
        <f t="shared" si="100"/>
        <v>0</v>
      </c>
      <c r="N85" s="11">
        <f t="shared" si="101"/>
        <v>0</v>
      </c>
      <c r="O85" s="11">
        <f t="shared" si="102"/>
        <v>0</v>
      </c>
      <c r="P85" s="15">
        <f t="shared" si="103"/>
        <v>0</v>
      </c>
      <c r="Q85" s="170">
        <v>168</v>
      </c>
      <c r="R85" s="5">
        <v>105</v>
      </c>
      <c r="S85" s="5"/>
      <c r="T85" s="5"/>
      <c r="U85" s="15">
        <f t="shared" si="104"/>
        <v>273</v>
      </c>
      <c r="V85" s="25"/>
      <c r="W85" s="11"/>
      <c r="X85" s="11"/>
      <c r="Y85" s="11"/>
      <c r="Z85" s="83">
        <f t="shared" si="105"/>
        <v>0</v>
      </c>
      <c r="AA85" s="14"/>
      <c r="AB85" s="11">
        <v>551</v>
      </c>
      <c r="AC85" s="11"/>
      <c r="AD85" s="11"/>
      <c r="AE85" s="15">
        <f t="shared" si="106"/>
        <v>551</v>
      </c>
      <c r="AF85" s="25">
        <f t="shared" si="107"/>
        <v>0</v>
      </c>
      <c r="AG85" s="11">
        <f t="shared" si="108"/>
        <v>551</v>
      </c>
      <c r="AH85" s="11">
        <f t="shared" si="109"/>
        <v>0</v>
      </c>
      <c r="AI85" s="11">
        <f t="shared" si="110"/>
        <v>0</v>
      </c>
      <c r="AJ85" s="84">
        <f t="shared" si="111"/>
        <v>551</v>
      </c>
      <c r="AK85" s="160"/>
      <c r="AL85" s="85" t="s">
        <v>100</v>
      </c>
      <c r="AM85" s="11">
        <f t="shared" si="112"/>
        <v>168</v>
      </c>
      <c r="AN85" s="11">
        <f t="shared" si="113"/>
        <v>656</v>
      </c>
      <c r="AO85" s="11">
        <f t="shared" si="114"/>
        <v>0</v>
      </c>
      <c r="AP85" s="11">
        <f t="shared" si="115"/>
        <v>0</v>
      </c>
      <c r="AQ85" s="84">
        <f t="shared" si="116"/>
        <v>824</v>
      </c>
      <c r="AR85" s="160"/>
      <c r="AZ85" s="30"/>
      <c r="BA85" s="85" t="s">
        <v>100</v>
      </c>
      <c r="BB85" s="11">
        <f t="shared" si="117"/>
        <v>168</v>
      </c>
      <c r="BC85" s="11">
        <f t="shared" si="118"/>
        <v>656</v>
      </c>
      <c r="BD85" s="11">
        <f t="shared" si="119"/>
        <v>0</v>
      </c>
      <c r="BE85" s="11">
        <f t="shared" si="120"/>
        <v>0</v>
      </c>
      <c r="BF85" s="84">
        <f t="shared" si="121"/>
        <v>824</v>
      </c>
    </row>
    <row r="86" spans="1:58" ht="15">
      <c r="A86" s="82" t="s">
        <v>101</v>
      </c>
      <c r="B86" s="14"/>
      <c r="C86" s="11"/>
      <c r="D86" s="11"/>
      <c r="E86" s="11"/>
      <c r="F86" s="83">
        <f t="shared" si="97"/>
        <v>0</v>
      </c>
      <c r="G86" s="14"/>
      <c r="H86" s="11">
        <v>116</v>
      </c>
      <c r="I86" s="11">
        <v>110</v>
      </c>
      <c r="J86" s="11"/>
      <c r="K86" s="83">
        <f t="shared" si="98"/>
        <v>226</v>
      </c>
      <c r="L86" s="14">
        <f t="shared" si="99"/>
        <v>0</v>
      </c>
      <c r="M86" s="11">
        <f t="shared" si="100"/>
        <v>116</v>
      </c>
      <c r="N86" s="11">
        <f t="shared" si="101"/>
        <v>110</v>
      </c>
      <c r="O86" s="11">
        <f t="shared" si="102"/>
        <v>0</v>
      </c>
      <c r="P86" s="15">
        <f t="shared" si="103"/>
        <v>226</v>
      </c>
      <c r="Q86" s="170">
        <v>124</v>
      </c>
      <c r="R86" s="5">
        <v>1031</v>
      </c>
      <c r="S86" s="5">
        <v>278</v>
      </c>
      <c r="T86" s="5"/>
      <c r="U86" s="15">
        <f t="shared" si="104"/>
        <v>1433</v>
      </c>
      <c r="V86" s="25"/>
      <c r="W86" s="11"/>
      <c r="X86" s="11"/>
      <c r="Y86" s="11"/>
      <c r="Z86" s="83">
        <f t="shared" si="105"/>
        <v>0</v>
      </c>
      <c r="AA86" s="14"/>
      <c r="AB86" s="11">
        <v>1083</v>
      </c>
      <c r="AC86" s="11">
        <v>383</v>
      </c>
      <c r="AD86" s="11"/>
      <c r="AE86" s="15">
        <f t="shared" si="106"/>
        <v>1466</v>
      </c>
      <c r="AF86" s="25">
        <f t="shared" si="107"/>
        <v>0</v>
      </c>
      <c r="AG86" s="11">
        <f t="shared" si="108"/>
        <v>1083</v>
      </c>
      <c r="AH86" s="11">
        <f t="shared" si="109"/>
        <v>383</v>
      </c>
      <c r="AI86" s="11">
        <f t="shared" si="110"/>
        <v>0</v>
      </c>
      <c r="AJ86" s="84">
        <f t="shared" si="111"/>
        <v>1466</v>
      </c>
      <c r="AK86" s="160"/>
      <c r="AL86" s="85" t="s">
        <v>101</v>
      </c>
      <c r="AM86" s="11">
        <f t="shared" si="112"/>
        <v>124</v>
      </c>
      <c r="AN86" s="11">
        <f t="shared" si="113"/>
        <v>2230</v>
      </c>
      <c r="AO86" s="11">
        <f t="shared" si="114"/>
        <v>771</v>
      </c>
      <c r="AP86" s="11">
        <f t="shared" si="115"/>
        <v>0</v>
      </c>
      <c r="AQ86" s="84">
        <f t="shared" si="116"/>
        <v>3125</v>
      </c>
      <c r="AR86" s="160"/>
      <c r="AZ86" s="30"/>
      <c r="BA86" s="85" t="s">
        <v>175</v>
      </c>
      <c r="BB86" s="11">
        <f t="shared" si="117"/>
        <v>124</v>
      </c>
      <c r="BC86" s="11">
        <f t="shared" si="118"/>
        <v>2114</v>
      </c>
      <c r="BD86" s="11">
        <f t="shared" si="119"/>
        <v>661</v>
      </c>
      <c r="BE86" s="11">
        <f t="shared" si="120"/>
        <v>0</v>
      </c>
      <c r="BF86" s="84">
        <f t="shared" si="121"/>
        <v>2899</v>
      </c>
    </row>
    <row r="87" spans="1:58" ht="15">
      <c r="A87" s="82" t="s">
        <v>102</v>
      </c>
      <c r="B87" s="14"/>
      <c r="C87" s="11">
        <v>2</v>
      </c>
      <c r="D87" s="11"/>
      <c r="E87" s="11"/>
      <c r="F87" s="83">
        <f t="shared" si="97"/>
        <v>2</v>
      </c>
      <c r="G87" s="14">
        <v>48</v>
      </c>
      <c r="H87" s="11">
        <v>85</v>
      </c>
      <c r="I87" s="11"/>
      <c r="J87" s="11"/>
      <c r="K87" s="83">
        <f>SUM(G87:J87)</f>
        <v>133</v>
      </c>
      <c r="L87" s="14">
        <f>(G87-B87)</f>
        <v>48</v>
      </c>
      <c r="M87" s="11">
        <f>(H87-C87)</f>
        <v>83</v>
      </c>
      <c r="N87" s="11">
        <f>(I87-D87)</f>
        <v>0</v>
      </c>
      <c r="O87" s="11">
        <f>(J87-E87)</f>
        <v>0</v>
      </c>
      <c r="P87" s="15">
        <f t="shared" si="103"/>
        <v>131</v>
      </c>
      <c r="Q87" s="170">
        <v>390</v>
      </c>
      <c r="R87" s="5">
        <v>2265</v>
      </c>
      <c r="S87" s="5"/>
      <c r="T87" s="5"/>
      <c r="U87" s="15">
        <f t="shared" si="104"/>
        <v>2655</v>
      </c>
      <c r="V87" s="25"/>
      <c r="W87" s="11"/>
      <c r="X87" s="11"/>
      <c r="Y87" s="11"/>
      <c r="Z87" s="83">
        <f t="shared" si="105"/>
        <v>0</v>
      </c>
      <c r="AA87" s="14">
        <v>249</v>
      </c>
      <c r="AB87" s="11">
        <v>2201</v>
      </c>
      <c r="AC87" s="11">
        <v>88</v>
      </c>
      <c r="AD87" s="11"/>
      <c r="AE87" s="15">
        <f t="shared" si="106"/>
        <v>2538</v>
      </c>
      <c r="AF87" s="25">
        <f t="shared" si="107"/>
        <v>249</v>
      </c>
      <c r="AG87" s="11">
        <f t="shared" si="108"/>
        <v>2201</v>
      </c>
      <c r="AH87" s="11">
        <f t="shared" si="109"/>
        <v>88</v>
      </c>
      <c r="AI87" s="11">
        <f t="shared" si="110"/>
        <v>0</v>
      </c>
      <c r="AJ87" s="84">
        <f t="shared" si="111"/>
        <v>2538</v>
      </c>
      <c r="AK87" s="160"/>
      <c r="AL87" s="85" t="s">
        <v>102</v>
      </c>
      <c r="AM87" s="11">
        <f t="shared" si="112"/>
        <v>687</v>
      </c>
      <c r="AN87" s="11">
        <f t="shared" si="113"/>
        <v>4551</v>
      </c>
      <c r="AO87" s="11">
        <f t="shared" si="114"/>
        <v>88</v>
      </c>
      <c r="AP87" s="11">
        <f t="shared" si="115"/>
        <v>0</v>
      </c>
      <c r="AQ87" s="84">
        <f t="shared" si="116"/>
        <v>5326</v>
      </c>
      <c r="AR87" s="160"/>
      <c r="AZ87" s="30"/>
      <c r="BA87" s="85" t="s">
        <v>102</v>
      </c>
      <c r="BB87" s="11">
        <f t="shared" si="117"/>
        <v>639</v>
      </c>
      <c r="BC87" s="11">
        <f t="shared" si="118"/>
        <v>4466</v>
      </c>
      <c r="BD87" s="11">
        <f t="shared" si="119"/>
        <v>88</v>
      </c>
      <c r="BE87" s="11">
        <f t="shared" si="120"/>
        <v>0</v>
      </c>
      <c r="BF87" s="84">
        <f t="shared" si="121"/>
        <v>5193</v>
      </c>
    </row>
    <row r="88" spans="1:58" ht="15">
      <c r="A88" s="82" t="s">
        <v>103</v>
      </c>
      <c r="B88" s="14"/>
      <c r="C88" s="11"/>
      <c r="D88" s="11">
        <v>3</v>
      </c>
      <c r="E88" s="11"/>
      <c r="F88" s="83">
        <f t="shared" si="97"/>
        <v>3</v>
      </c>
      <c r="G88" s="14"/>
      <c r="H88" s="11">
        <v>14</v>
      </c>
      <c r="I88" s="11">
        <v>36</v>
      </c>
      <c r="J88" s="11">
        <v>18</v>
      </c>
      <c r="K88" s="83">
        <f t="shared" si="98"/>
        <v>68</v>
      </c>
      <c r="L88" s="14">
        <f t="shared" si="99"/>
        <v>0</v>
      </c>
      <c r="M88" s="11">
        <f t="shared" si="100"/>
        <v>14</v>
      </c>
      <c r="N88" s="11">
        <f t="shared" si="101"/>
        <v>33</v>
      </c>
      <c r="O88" s="11">
        <f t="shared" si="102"/>
        <v>18</v>
      </c>
      <c r="P88" s="15">
        <f t="shared" si="103"/>
        <v>65</v>
      </c>
      <c r="Q88" s="170">
        <v>59</v>
      </c>
      <c r="R88" s="5">
        <v>801</v>
      </c>
      <c r="S88" s="5">
        <v>72</v>
      </c>
      <c r="T88" s="5">
        <v>67</v>
      </c>
      <c r="U88" s="15">
        <f t="shared" si="104"/>
        <v>999</v>
      </c>
      <c r="V88" s="25"/>
      <c r="W88" s="11"/>
      <c r="X88" s="11"/>
      <c r="Y88" s="11"/>
      <c r="Z88" s="83">
        <f t="shared" si="105"/>
        <v>0</v>
      </c>
      <c r="AA88" s="14"/>
      <c r="AB88" s="11">
        <v>911</v>
      </c>
      <c r="AC88" s="11">
        <v>99</v>
      </c>
      <c r="AD88" s="11">
        <v>74</v>
      </c>
      <c r="AE88" s="15">
        <f t="shared" si="106"/>
        <v>1084</v>
      </c>
      <c r="AF88" s="25">
        <f t="shared" si="107"/>
        <v>0</v>
      </c>
      <c r="AG88" s="11">
        <f t="shared" si="108"/>
        <v>911</v>
      </c>
      <c r="AH88" s="11">
        <f t="shared" si="109"/>
        <v>99</v>
      </c>
      <c r="AI88" s="11">
        <f t="shared" si="110"/>
        <v>74</v>
      </c>
      <c r="AJ88" s="84">
        <f t="shared" si="111"/>
        <v>1084</v>
      </c>
      <c r="AK88" s="160"/>
      <c r="AL88" s="85" t="s">
        <v>103</v>
      </c>
      <c r="AM88" s="11">
        <f t="shared" si="112"/>
        <v>59</v>
      </c>
      <c r="AN88" s="11">
        <f t="shared" si="113"/>
        <v>1726</v>
      </c>
      <c r="AO88" s="11">
        <f t="shared" si="114"/>
        <v>207</v>
      </c>
      <c r="AP88" s="11">
        <f t="shared" si="115"/>
        <v>159</v>
      </c>
      <c r="AQ88" s="84">
        <f t="shared" si="116"/>
        <v>2151</v>
      </c>
      <c r="AR88" s="160"/>
      <c r="AZ88" s="30"/>
      <c r="BA88" s="85" t="s">
        <v>103</v>
      </c>
      <c r="BB88" s="11">
        <f t="shared" si="117"/>
        <v>59</v>
      </c>
      <c r="BC88" s="11">
        <f t="shared" si="118"/>
        <v>1712</v>
      </c>
      <c r="BD88" s="11">
        <f t="shared" si="119"/>
        <v>171</v>
      </c>
      <c r="BE88" s="11">
        <f t="shared" si="120"/>
        <v>141</v>
      </c>
      <c r="BF88" s="84">
        <f t="shared" si="121"/>
        <v>2083</v>
      </c>
    </row>
    <row r="89" spans="1:58" ht="15">
      <c r="A89" s="82" t="s">
        <v>104</v>
      </c>
      <c r="B89" s="14"/>
      <c r="C89" s="11"/>
      <c r="D89" s="11"/>
      <c r="E89" s="11"/>
      <c r="F89" s="83">
        <f t="shared" si="97"/>
        <v>0</v>
      </c>
      <c r="G89" s="14">
        <v>54</v>
      </c>
      <c r="H89" s="11">
        <v>48</v>
      </c>
      <c r="I89" s="11">
        <v>85</v>
      </c>
      <c r="J89" s="11">
        <v>27</v>
      </c>
      <c r="K89" s="83">
        <f t="shared" si="98"/>
        <v>214</v>
      </c>
      <c r="L89" s="14">
        <f t="shared" si="99"/>
        <v>54</v>
      </c>
      <c r="M89" s="11">
        <f t="shared" si="100"/>
        <v>48</v>
      </c>
      <c r="N89" s="11">
        <f t="shared" si="101"/>
        <v>85</v>
      </c>
      <c r="O89" s="11">
        <f t="shared" si="102"/>
        <v>27</v>
      </c>
      <c r="P89" s="15">
        <f t="shared" si="103"/>
        <v>214</v>
      </c>
      <c r="Q89" s="170">
        <v>343</v>
      </c>
      <c r="R89" s="5">
        <v>2180</v>
      </c>
      <c r="S89" s="5">
        <v>322</v>
      </c>
      <c r="T89" s="5">
        <v>46</v>
      </c>
      <c r="U89" s="15">
        <f t="shared" si="104"/>
        <v>2891</v>
      </c>
      <c r="V89" s="25"/>
      <c r="W89" s="11"/>
      <c r="X89" s="11"/>
      <c r="Y89" s="11"/>
      <c r="Z89" s="83">
        <f t="shared" si="105"/>
        <v>0</v>
      </c>
      <c r="AA89" s="14">
        <v>408</v>
      </c>
      <c r="AB89" s="11">
        <v>2213</v>
      </c>
      <c r="AC89" s="11">
        <v>264</v>
      </c>
      <c r="AD89" s="11">
        <v>44</v>
      </c>
      <c r="AE89" s="15">
        <f t="shared" si="106"/>
        <v>2929</v>
      </c>
      <c r="AF89" s="25">
        <f t="shared" si="107"/>
        <v>408</v>
      </c>
      <c r="AG89" s="11">
        <f t="shared" si="108"/>
        <v>2213</v>
      </c>
      <c r="AH89" s="11">
        <f t="shared" si="109"/>
        <v>264</v>
      </c>
      <c r="AI89" s="11">
        <f t="shared" si="110"/>
        <v>44</v>
      </c>
      <c r="AJ89" s="84">
        <f t="shared" si="111"/>
        <v>2929</v>
      </c>
      <c r="AK89" s="160"/>
      <c r="AL89" s="85" t="s">
        <v>104</v>
      </c>
      <c r="AM89" s="11">
        <f t="shared" si="112"/>
        <v>805</v>
      </c>
      <c r="AN89" s="11">
        <f t="shared" si="113"/>
        <v>4441</v>
      </c>
      <c r="AO89" s="11">
        <f t="shared" si="114"/>
        <v>671</v>
      </c>
      <c r="AP89" s="11">
        <f t="shared" si="115"/>
        <v>117</v>
      </c>
      <c r="AQ89" s="84">
        <f t="shared" si="116"/>
        <v>6034</v>
      </c>
      <c r="AR89" s="160"/>
      <c r="AZ89" s="30"/>
      <c r="BA89" s="85" t="s">
        <v>104</v>
      </c>
      <c r="BB89" s="11">
        <f t="shared" si="117"/>
        <v>751</v>
      </c>
      <c r="BC89" s="11">
        <f t="shared" si="118"/>
        <v>4393</v>
      </c>
      <c r="BD89" s="11">
        <f t="shared" si="119"/>
        <v>586</v>
      </c>
      <c r="BE89" s="11">
        <f t="shared" si="120"/>
        <v>90</v>
      </c>
      <c r="BF89" s="84">
        <f t="shared" si="121"/>
        <v>5820</v>
      </c>
    </row>
    <row r="90" spans="1:58" ht="15">
      <c r="A90" s="82" t="s">
        <v>105</v>
      </c>
      <c r="B90" s="14"/>
      <c r="C90" s="11"/>
      <c r="D90" s="11"/>
      <c r="E90" s="11"/>
      <c r="F90" s="83">
        <f t="shared" si="97"/>
        <v>0</v>
      </c>
      <c r="G90" s="14"/>
      <c r="H90" s="11">
        <v>100</v>
      </c>
      <c r="I90" s="11">
        <v>7</v>
      </c>
      <c r="J90" s="11">
        <v>7</v>
      </c>
      <c r="K90" s="83">
        <f t="shared" si="98"/>
        <v>114</v>
      </c>
      <c r="L90" s="14">
        <f t="shared" si="99"/>
        <v>0</v>
      </c>
      <c r="M90" s="11">
        <f t="shared" si="100"/>
        <v>100</v>
      </c>
      <c r="N90" s="11">
        <f t="shared" si="101"/>
        <v>7</v>
      </c>
      <c r="O90" s="11">
        <f t="shared" si="102"/>
        <v>7</v>
      </c>
      <c r="P90" s="15">
        <f t="shared" si="103"/>
        <v>114</v>
      </c>
      <c r="Q90" s="170">
        <v>588</v>
      </c>
      <c r="R90" s="5">
        <v>2392</v>
      </c>
      <c r="S90" s="5">
        <v>239</v>
      </c>
      <c r="T90" s="5">
        <v>80</v>
      </c>
      <c r="U90" s="15">
        <f t="shared" si="104"/>
        <v>3299</v>
      </c>
      <c r="V90" s="25"/>
      <c r="W90" s="11"/>
      <c r="X90" s="11"/>
      <c r="Y90" s="11"/>
      <c r="Z90" s="83">
        <f t="shared" si="105"/>
        <v>0</v>
      </c>
      <c r="AA90" s="14">
        <v>354</v>
      </c>
      <c r="AB90" s="11">
        <v>2343</v>
      </c>
      <c r="AC90" s="11">
        <v>298</v>
      </c>
      <c r="AD90" s="11">
        <v>49</v>
      </c>
      <c r="AE90" s="15">
        <f t="shared" si="106"/>
        <v>3044</v>
      </c>
      <c r="AF90" s="25">
        <f t="shared" si="107"/>
        <v>354</v>
      </c>
      <c r="AG90" s="11">
        <f t="shared" si="108"/>
        <v>2343</v>
      </c>
      <c r="AH90" s="11">
        <f t="shared" si="109"/>
        <v>298</v>
      </c>
      <c r="AI90" s="11">
        <f t="shared" si="110"/>
        <v>49</v>
      </c>
      <c r="AJ90" s="84">
        <f t="shared" si="111"/>
        <v>3044</v>
      </c>
      <c r="AK90" s="160"/>
      <c r="AL90" s="85" t="s">
        <v>105</v>
      </c>
      <c r="AM90" s="11">
        <f t="shared" si="112"/>
        <v>942</v>
      </c>
      <c r="AN90" s="11">
        <f t="shared" si="113"/>
        <v>4835</v>
      </c>
      <c r="AO90" s="11">
        <f t="shared" si="114"/>
        <v>544</v>
      </c>
      <c r="AP90" s="11">
        <f t="shared" si="115"/>
        <v>136</v>
      </c>
      <c r="AQ90" s="84">
        <f t="shared" si="116"/>
        <v>6457</v>
      </c>
      <c r="AR90" s="160"/>
      <c r="AZ90" s="30"/>
      <c r="BA90" s="85" t="s">
        <v>105</v>
      </c>
      <c r="BB90" s="11">
        <f t="shared" si="117"/>
        <v>942</v>
      </c>
      <c r="BC90" s="11">
        <f t="shared" si="118"/>
        <v>4735</v>
      </c>
      <c r="BD90" s="11">
        <f t="shared" si="119"/>
        <v>537</v>
      </c>
      <c r="BE90" s="11">
        <f t="shared" si="120"/>
        <v>129</v>
      </c>
      <c r="BF90" s="84">
        <f t="shared" si="121"/>
        <v>6343</v>
      </c>
    </row>
    <row r="91" spans="1:58" ht="15" hidden="1">
      <c r="A91" s="82" t="s">
        <v>106</v>
      </c>
      <c r="B91" s="14"/>
      <c r="C91" s="11"/>
      <c r="D91" s="11"/>
      <c r="E91" s="11"/>
      <c r="F91" s="83">
        <f t="shared" si="97"/>
        <v>0</v>
      </c>
      <c r="G91" s="14"/>
      <c r="H91" s="11"/>
      <c r="I91" s="11"/>
      <c r="J91" s="11"/>
      <c r="K91" s="83">
        <f t="shared" si="98"/>
        <v>0</v>
      </c>
      <c r="L91" s="14">
        <f t="shared" si="99"/>
        <v>0</v>
      </c>
      <c r="M91" s="11">
        <f t="shared" si="100"/>
        <v>0</v>
      </c>
      <c r="N91" s="11">
        <f t="shared" si="101"/>
        <v>0</v>
      </c>
      <c r="O91" s="11">
        <f t="shared" si="102"/>
        <v>0</v>
      </c>
      <c r="P91" s="15">
        <f t="shared" si="103"/>
        <v>0</v>
      </c>
      <c r="Q91" s="170"/>
      <c r="R91" s="5"/>
      <c r="S91" s="5"/>
      <c r="T91" s="5"/>
      <c r="U91" s="15">
        <f t="shared" si="104"/>
        <v>0</v>
      </c>
      <c r="V91" s="25"/>
      <c r="W91" s="11"/>
      <c r="X91" s="11"/>
      <c r="Y91" s="11"/>
      <c r="Z91" s="83">
        <f t="shared" si="105"/>
        <v>0</v>
      </c>
      <c r="AA91" s="14"/>
      <c r="AB91" s="11"/>
      <c r="AC91" s="11"/>
      <c r="AD91" s="11"/>
      <c r="AE91" s="15">
        <f t="shared" si="106"/>
        <v>0</v>
      </c>
      <c r="AF91" s="25">
        <f t="shared" si="107"/>
        <v>0</v>
      </c>
      <c r="AG91" s="11">
        <f t="shared" si="108"/>
        <v>0</v>
      </c>
      <c r="AH91" s="11">
        <f t="shared" si="109"/>
        <v>0</v>
      </c>
      <c r="AI91" s="11">
        <f t="shared" si="110"/>
        <v>0</v>
      </c>
      <c r="AJ91" s="84">
        <f t="shared" si="111"/>
        <v>0</v>
      </c>
      <c r="AK91" s="160"/>
      <c r="AL91" s="85" t="s">
        <v>106</v>
      </c>
      <c r="AM91" s="11">
        <f t="shared" si="112"/>
        <v>0</v>
      </c>
      <c r="AN91" s="11">
        <f t="shared" si="113"/>
        <v>0</v>
      </c>
      <c r="AO91" s="11">
        <f t="shared" si="114"/>
        <v>0</v>
      </c>
      <c r="AP91" s="11">
        <f t="shared" si="115"/>
        <v>0</v>
      </c>
      <c r="AQ91" s="84">
        <f t="shared" si="116"/>
        <v>0</v>
      </c>
      <c r="AR91" s="160"/>
      <c r="AZ91" s="30"/>
      <c r="BA91" s="85" t="s">
        <v>106</v>
      </c>
      <c r="BB91" s="11">
        <f t="shared" si="117"/>
        <v>0</v>
      </c>
      <c r="BC91" s="11">
        <f t="shared" si="118"/>
        <v>0</v>
      </c>
      <c r="BD91" s="11">
        <f t="shared" si="119"/>
        <v>0</v>
      </c>
      <c r="BE91" s="11">
        <f t="shared" si="120"/>
        <v>0</v>
      </c>
      <c r="BF91" s="84">
        <f t="shared" si="121"/>
        <v>0</v>
      </c>
    </row>
    <row r="92" spans="1:58" ht="15">
      <c r="A92" s="82" t="s">
        <v>107</v>
      </c>
      <c r="B92" s="14"/>
      <c r="C92" s="11"/>
      <c r="D92" s="11"/>
      <c r="E92" s="11"/>
      <c r="F92" s="83">
        <f t="shared" si="97"/>
        <v>0</v>
      </c>
      <c r="G92" s="14"/>
      <c r="H92" s="11">
        <v>6</v>
      </c>
      <c r="I92" s="11">
        <v>37</v>
      </c>
      <c r="J92" s="11">
        <v>32</v>
      </c>
      <c r="K92" s="83">
        <f t="shared" si="98"/>
        <v>75</v>
      </c>
      <c r="L92" s="14">
        <f t="shared" si="99"/>
        <v>0</v>
      </c>
      <c r="M92" s="11">
        <f t="shared" si="100"/>
        <v>6</v>
      </c>
      <c r="N92" s="11">
        <f t="shared" si="101"/>
        <v>37</v>
      </c>
      <c r="O92" s="11">
        <f t="shared" si="102"/>
        <v>32</v>
      </c>
      <c r="P92" s="15">
        <f t="shared" si="103"/>
        <v>75</v>
      </c>
      <c r="Q92" s="170">
        <v>418</v>
      </c>
      <c r="R92" s="5">
        <v>818</v>
      </c>
      <c r="S92" s="5">
        <v>251</v>
      </c>
      <c r="T92" s="5">
        <v>51</v>
      </c>
      <c r="U92" s="15">
        <f t="shared" si="104"/>
        <v>1538</v>
      </c>
      <c r="V92" s="25">
        <v>3</v>
      </c>
      <c r="W92" s="11"/>
      <c r="X92" s="11">
        <v>1</v>
      </c>
      <c r="Y92" s="11"/>
      <c r="Z92" s="83">
        <f t="shared" si="105"/>
        <v>4</v>
      </c>
      <c r="AA92" s="14">
        <v>280</v>
      </c>
      <c r="AB92" s="11">
        <v>991</v>
      </c>
      <c r="AC92" s="11">
        <v>245</v>
      </c>
      <c r="AD92" s="11">
        <v>48</v>
      </c>
      <c r="AE92" s="15">
        <f t="shared" si="106"/>
        <v>1564</v>
      </c>
      <c r="AF92" s="25">
        <f t="shared" si="107"/>
        <v>277</v>
      </c>
      <c r="AG92" s="11">
        <f t="shared" si="108"/>
        <v>991</v>
      </c>
      <c r="AH92" s="11">
        <f t="shared" si="109"/>
        <v>244</v>
      </c>
      <c r="AI92" s="11">
        <f t="shared" si="110"/>
        <v>48</v>
      </c>
      <c r="AJ92" s="84">
        <f t="shared" si="111"/>
        <v>1560</v>
      </c>
      <c r="AK92" s="160"/>
      <c r="AL92" s="85" t="s">
        <v>107</v>
      </c>
      <c r="AM92" s="11">
        <f t="shared" si="112"/>
        <v>698</v>
      </c>
      <c r="AN92" s="11">
        <f t="shared" si="113"/>
        <v>1815</v>
      </c>
      <c r="AO92" s="11">
        <f t="shared" si="114"/>
        <v>533</v>
      </c>
      <c r="AP92" s="11">
        <f t="shared" si="115"/>
        <v>131</v>
      </c>
      <c r="AQ92" s="84">
        <f t="shared" si="116"/>
        <v>3177</v>
      </c>
      <c r="AR92" s="160"/>
      <c r="AZ92" s="30"/>
      <c r="BA92" s="85" t="s">
        <v>107</v>
      </c>
      <c r="BB92" s="11">
        <f t="shared" si="117"/>
        <v>698</v>
      </c>
      <c r="BC92" s="11">
        <f t="shared" si="118"/>
        <v>1809</v>
      </c>
      <c r="BD92" s="11">
        <f t="shared" si="119"/>
        <v>496</v>
      </c>
      <c r="BE92" s="11">
        <f t="shared" si="120"/>
        <v>99</v>
      </c>
      <c r="BF92" s="84">
        <f t="shared" si="121"/>
        <v>3102</v>
      </c>
    </row>
    <row r="93" spans="1:58" ht="15">
      <c r="A93" s="82" t="s">
        <v>108</v>
      </c>
      <c r="B93" s="14"/>
      <c r="C93" s="11"/>
      <c r="D93" s="11"/>
      <c r="E93" s="11"/>
      <c r="F93" s="83">
        <f t="shared" si="97"/>
        <v>0</v>
      </c>
      <c r="G93" s="14"/>
      <c r="H93" s="11">
        <v>207</v>
      </c>
      <c r="I93" s="11">
        <v>24</v>
      </c>
      <c r="J93" s="11">
        <v>28</v>
      </c>
      <c r="K93" s="83">
        <f t="shared" si="98"/>
        <v>259</v>
      </c>
      <c r="L93" s="14">
        <f t="shared" si="99"/>
        <v>0</v>
      </c>
      <c r="M93" s="11">
        <f t="shared" si="100"/>
        <v>207</v>
      </c>
      <c r="N93" s="11">
        <f t="shared" si="101"/>
        <v>24</v>
      </c>
      <c r="O93" s="11">
        <f t="shared" si="102"/>
        <v>28</v>
      </c>
      <c r="P93" s="15">
        <f t="shared" si="103"/>
        <v>259</v>
      </c>
      <c r="Q93" s="170">
        <v>594</v>
      </c>
      <c r="R93" s="5">
        <v>2875</v>
      </c>
      <c r="S93" s="5">
        <v>165</v>
      </c>
      <c r="T93" s="5">
        <v>77</v>
      </c>
      <c r="U93" s="15">
        <f t="shared" si="104"/>
        <v>3711</v>
      </c>
      <c r="V93" s="25"/>
      <c r="W93" s="11"/>
      <c r="X93" s="11"/>
      <c r="Y93" s="11"/>
      <c r="Z93" s="83">
        <f t="shared" si="105"/>
        <v>0</v>
      </c>
      <c r="AA93" s="14">
        <v>372</v>
      </c>
      <c r="AB93" s="11">
        <v>2891</v>
      </c>
      <c r="AC93" s="11">
        <v>221</v>
      </c>
      <c r="AD93" s="11">
        <v>77</v>
      </c>
      <c r="AE93" s="15">
        <f t="shared" si="106"/>
        <v>3561</v>
      </c>
      <c r="AF93" s="25">
        <f t="shared" si="107"/>
        <v>372</v>
      </c>
      <c r="AG93" s="11">
        <f t="shared" si="108"/>
        <v>2891</v>
      </c>
      <c r="AH93" s="11">
        <f t="shared" si="109"/>
        <v>221</v>
      </c>
      <c r="AI93" s="11">
        <f t="shared" si="110"/>
        <v>77</v>
      </c>
      <c r="AJ93" s="84">
        <f t="shared" si="111"/>
        <v>3561</v>
      </c>
      <c r="AK93" s="160"/>
      <c r="AL93" s="85" t="s">
        <v>108</v>
      </c>
      <c r="AM93" s="11">
        <f t="shared" si="112"/>
        <v>966</v>
      </c>
      <c r="AN93" s="11">
        <f t="shared" si="113"/>
        <v>5973</v>
      </c>
      <c r="AO93" s="11">
        <f t="shared" si="114"/>
        <v>410</v>
      </c>
      <c r="AP93" s="11">
        <f t="shared" si="115"/>
        <v>182</v>
      </c>
      <c r="AQ93" s="84">
        <f t="shared" si="116"/>
        <v>7531</v>
      </c>
      <c r="AR93" s="160"/>
      <c r="AZ93" s="30"/>
      <c r="BA93" s="85" t="s">
        <v>108</v>
      </c>
      <c r="BB93" s="11">
        <f t="shared" si="117"/>
        <v>966</v>
      </c>
      <c r="BC93" s="11">
        <f t="shared" si="118"/>
        <v>5766</v>
      </c>
      <c r="BD93" s="11">
        <f t="shared" si="119"/>
        <v>386</v>
      </c>
      <c r="BE93" s="11">
        <f t="shared" si="120"/>
        <v>154</v>
      </c>
      <c r="BF93" s="84">
        <f t="shared" si="121"/>
        <v>7272</v>
      </c>
    </row>
    <row r="94" spans="1:58" ht="15">
      <c r="A94" s="82" t="s">
        <v>109</v>
      </c>
      <c r="B94" s="18"/>
      <c r="C94" s="13"/>
      <c r="D94" s="13"/>
      <c r="E94" s="13"/>
      <c r="F94" s="83">
        <f t="shared" si="97"/>
        <v>0</v>
      </c>
      <c r="G94" s="18">
        <v>6</v>
      </c>
      <c r="H94" s="13"/>
      <c r="I94" s="13">
        <v>5</v>
      </c>
      <c r="J94" s="13">
        <v>15</v>
      </c>
      <c r="K94" s="83">
        <f t="shared" si="98"/>
        <v>26</v>
      </c>
      <c r="L94" s="14">
        <f t="shared" si="99"/>
        <v>6</v>
      </c>
      <c r="M94" s="11">
        <f t="shared" si="100"/>
        <v>0</v>
      </c>
      <c r="N94" s="11">
        <f t="shared" si="101"/>
        <v>5</v>
      </c>
      <c r="O94" s="11">
        <f t="shared" si="102"/>
        <v>15</v>
      </c>
      <c r="P94" s="15">
        <f t="shared" si="103"/>
        <v>26</v>
      </c>
      <c r="Q94" s="168">
        <v>18</v>
      </c>
      <c r="R94" s="3">
        <v>339</v>
      </c>
      <c r="S94" s="3">
        <v>35</v>
      </c>
      <c r="T94" s="3">
        <v>21</v>
      </c>
      <c r="U94" s="15">
        <f t="shared" si="104"/>
        <v>413</v>
      </c>
      <c r="V94" s="86"/>
      <c r="W94" s="13"/>
      <c r="X94" s="13"/>
      <c r="Y94" s="13"/>
      <c r="Z94" s="83">
        <f t="shared" si="105"/>
        <v>0</v>
      </c>
      <c r="AA94" s="18">
        <v>9</v>
      </c>
      <c r="AB94" s="13">
        <v>252</v>
      </c>
      <c r="AC94" s="13">
        <v>63</v>
      </c>
      <c r="AD94" s="13">
        <v>21</v>
      </c>
      <c r="AE94" s="15">
        <f t="shared" si="106"/>
        <v>345</v>
      </c>
      <c r="AF94" s="25">
        <f t="shared" si="107"/>
        <v>9</v>
      </c>
      <c r="AG94" s="11">
        <f t="shared" si="108"/>
        <v>252</v>
      </c>
      <c r="AH94" s="11">
        <f t="shared" si="109"/>
        <v>63</v>
      </c>
      <c r="AI94" s="11">
        <f t="shared" si="110"/>
        <v>21</v>
      </c>
      <c r="AJ94" s="84">
        <f t="shared" si="111"/>
        <v>345</v>
      </c>
      <c r="AK94" s="160"/>
      <c r="AL94" s="85" t="s">
        <v>109</v>
      </c>
      <c r="AM94" s="11">
        <f t="shared" si="112"/>
        <v>33</v>
      </c>
      <c r="AN94" s="11">
        <f t="shared" si="113"/>
        <v>591</v>
      </c>
      <c r="AO94" s="11">
        <f t="shared" si="114"/>
        <v>103</v>
      </c>
      <c r="AP94" s="11">
        <f t="shared" si="115"/>
        <v>57</v>
      </c>
      <c r="AQ94" s="84">
        <f t="shared" si="116"/>
        <v>784</v>
      </c>
      <c r="AR94" s="160"/>
      <c r="AZ94" s="30"/>
      <c r="BA94" s="85" t="s">
        <v>109</v>
      </c>
      <c r="BB94" s="11">
        <f t="shared" si="117"/>
        <v>27</v>
      </c>
      <c r="BC94" s="11">
        <f t="shared" si="118"/>
        <v>591</v>
      </c>
      <c r="BD94" s="11">
        <f t="shared" si="119"/>
        <v>98</v>
      </c>
      <c r="BE94" s="11">
        <f t="shared" si="120"/>
        <v>42</v>
      </c>
      <c r="BF94" s="84">
        <f t="shared" si="121"/>
        <v>758</v>
      </c>
    </row>
    <row r="95" spans="1:58" ht="15">
      <c r="A95" s="82" t="s">
        <v>77</v>
      </c>
      <c r="B95" s="14">
        <v>56</v>
      </c>
      <c r="C95" s="11"/>
      <c r="D95" s="11">
        <v>3</v>
      </c>
      <c r="E95" s="11"/>
      <c r="F95" s="83">
        <f t="shared" si="97"/>
        <v>59</v>
      </c>
      <c r="G95" s="14">
        <v>282</v>
      </c>
      <c r="H95" s="11">
        <v>21</v>
      </c>
      <c r="I95" s="11">
        <v>91</v>
      </c>
      <c r="J95" s="11">
        <v>8</v>
      </c>
      <c r="K95" s="83">
        <f t="shared" si="98"/>
        <v>402</v>
      </c>
      <c r="L95" s="14">
        <f t="shared" si="99"/>
        <v>226</v>
      </c>
      <c r="M95" s="11">
        <f t="shared" si="100"/>
        <v>21</v>
      </c>
      <c r="N95" s="11">
        <f t="shared" si="101"/>
        <v>88</v>
      </c>
      <c r="O95" s="11">
        <f t="shared" si="102"/>
        <v>8</v>
      </c>
      <c r="P95" s="15">
        <f t="shared" si="103"/>
        <v>343</v>
      </c>
      <c r="Q95" s="170">
        <v>3504</v>
      </c>
      <c r="R95" s="5">
        <v>1182</v>
      </c>
      <c r="S95" s="5">
        <v>608</v>
      </c>
      <c r="T95" s="5">
        <v>63</v>
      </c>
      <c r="U95" s="15">
        <f t="shared" si="104"/>
        <v>5357</v>
      </c>
      <c r="V95" s="25">
        <v>91</v>
      </c>
      <c r="W95" s="11"/>
      <c r="X95" s="11">
        <v>1</v>
      </c>
      <c r="Y95" s="11"/>
      <c r="Z95" s="83">
        <f t="shared" si="105"/>
        <v>92</v>
      </c>
      <c r="AA95" s="14">
        <v>3230</v>
      </c>
      <c r="AB95" s="11">
        <v>1079</v>
      </c>
      <c r="AC95" s="11">
        <v>663</v>
      </c>
      <c r="AD95" s="11">
        <v>70</v>
      </c>
      <c r="AE95" s="15">
        <f t="shared" si="106"/>
        <v>5042</v>
      </c>
      <c r="AF95" s="25">
        <f t="shared" si="107"/>
        <v>3139</v>
      </c>
      <c r="AG95" s="11">
        <f t="shared" si="108"/>
        <v>1079</v>
      </c>
      <c r="AH95" s="11">
        <f t="shared" si="109"/>
        <v>662</v>
      </c>
      <c r="AI95" s="11">
        <f t="shared" si="110"/>
        <v>70</v>
      </c>
      <c r="AJ95" s="84">
        <f t="shared" si="111"/>
        <v>4950</v>
      </c>
      <c r="AK95" s="160"/>
      <c r="AL95" s="85" t="s">
        <v>77</v>
      </c>
      <c r="AM95" s="11">
        <f t="shared" si="112"/>
        <v>7016</v>
      </c>
      <c r="AN95" s="11">
        <f t="shared" si="113"/>
        <v>2282</v>
      </c>
      <c r="AO95" s="11">
        <f t="shared" si="114"/>
        <v>1362</v>
      </c>
      <c r="AP95" s="11">
        <f t="shared" si="115"/>
        <v>141</v>
      </c>
      <c r="AQ95" s="84">
        <f t="shared" si="116"/>
        <v>10801</v>
      </c>
      <c r="AR95" s="160"/>
      <c r="AZ95" s="30"/>
      <c r="BA95" s="85" t="s">
        <v>77</v>
      </c>
      <c r="BB95" s="11">
        <f t="shared" si="117"/>
        <v>6734</v>
      </c>
      <c r="BC95" s="11">
        <f t="shared" si="118"/>
        <v>2261</v>
      </c>
      <c r="BD95" s="11">
        <f t="shared" si="119"/>
        <v>1271</v>
      </c>
      <c r="BE95" s="11">
        <f t="shared" si="120"/>
        <v>133</v>
      </c>
      <c r="BF95" s="84">
        <f t="shared" si="121"/>
        <v>10399</v>
      </c>
    </row>
    <row r="96" spans="1:58" ht="15.75" thickBot="1">
      <c r="A96" s="89" t="s">
        <v>35</v>
      </c>
      <c r="B96" s="16">
        <f>SUM(B83:B95)</f>
        <v>56</v>
      </c>
      <c r="C96" s="12">
        <f>SUM(C83:C95)</f>
        <v>2</v>
      </c>
      <c r="D96" s="12">
        <f>SUM(D83:D95)</f>
        <v>6</v>
      </c>
      <c r="E96" s="12">
        <f>SUM(E83:E95)</f>
        <v>0</v>
      </c>
      <c r="F96" s="90">
        <f t="shared" si="97"/>
        <v>64</v>
      </c>
      <c r="G96" s="16">
        <f>SUM(G83:G95)</f>
        <v>408</v>
      </c>
      <c r="H96" s="12">
        <f>SUM(H83:H95)</f>
        <v>607</v>
      </c>
      <c r="I96" s="12">
        <f>SUM(I83:I95)</f>
        <v>403</v>
      </c>
      <c r="J96" s="12">
        <f>SUM(J83:J95)</f>
        <v>156</v>
      </c>
      <c r="K96" s="90">
        <f t="shared" si="98"/>
        <v>1574</v>
      </c>
      <c r="L96" s="16">
        <f>SUM(L83:L95)</f>
        <v>352</v>
      </c>
      <c r="M96" s="12">
        <f>SUM(M83:M95)</f>
        <v>605</v>
      </c>
      <c r="N96" s="12">
        <f>SUM(N83:N95)</f>
        <v>397</v>
      </c>
      <c r="O96" s="12">
        <f>SUM(O83:O95)</f>
        <v>156</v>
      </c>
      <c r="P96" s="17">
        <f>SUM(P83:P95)</f>
        <v>1510</v>
      </c>
      <c r="Q96" s="169">
        <f>SUM(Q83:Q95)</f>
        <v>7214</v>
      </c>
      <c r="R96" s="2">
        <f>SUM(R83:R95)</f>
        <v>14338</v>
      </c>
      <c r="S96" s="2">
        <f>SUM(S83:S95)</f>
        <v>2043</v>
      </c>
      <c r="T96" s="2">
        <f>SUM(T83:T95)</f>
        <v>433</v>
      </c>
      <c r="U96" s="17">
        <f t="shared" si="104"/>
        <v>24028</v>
      </c>
      <c r="V96" s="91">
        <f>SUM(V83:V95)</f>
        <v>94</v>
      </c>
      <c r="W96" s="12">
        <f>SUM(W83:W95)</f>
        <v>5</v>
      </c>
      <c r="X96" s="12">
        <f>SUM(X83:X95)</f>
        <v>2</v>
      </c>
      <c r="Y96" s="12">
        <f>SUM(Y83:Y95)</f>
        <v>0</v>
      </c>
      <c r="Z96" s="90">
        <f t="shared" si="105"/>
        <v>101</v>
      </c>
      <c r="AA96" s="16">
        <f>SUM(AA83:AA95)</f>
        <v>4910</v>
      </c>
      <c r="AB96" s="12">
        <f>SUM(AB83:AB95)</f>
        <v>14974</v>
      </c>
      <c r="AC96" s="12">
        <f>SUM(AC83:AC95)</f>
        <v>2379</v>
      </c>
      <c r="AD96" s="12">
        <f>SUM(AD83:AD95)</f>
        <v>431</v>
      </c>
      <c r="AE96" s="17">
        <f t="shared" si="106"/>
        <v>22694</v>
      </c>
      <c r="AF96" s="91">
        <f>SUM(AF83:AF95)</f>
        <v>4816</v>
      </c>
      <c r="AG96" s="12">
        <f>SUM(AG83:AG95)</f>
        <v>14969</v>
      </c>
      <c r="AH96" s="12">
        <f>SUM(AH83:AH95)</f>
        <v>2377</v>
      </c>
      <c r="AI96" s="12">
        <f>SUM(AI83:AI95)</f>
        <v>431</v>
      </c>
      <c r="AJ96" s="92">
        <f>SUM(AJ83:AJ95)</f>
        <v>22593</v>
      </c>
      <c r="AK96" s="161"/>
      <c r="AL96" s="99" t="s">
        <v>35</v>
      </c>
      <c r="AM96" s="12">
        <f>SUM(AM83:AM95)</f>
        <v>12532</v>
      </c>
      <c r="AN96" s="91">
        <f>SUM(AN83:AN95)</f>
        <v>29919</v>
      </c>
      <c r="AO96" s="12">
        <f>SUM(AO83:AO95)</f>
        <v>4825</v>
      </c>
      <c r="AP96" s="12">
        <f>SUM(AP83:AP95)</f>
        <v>1020</v>
      </c>
      <c r="AQ96" s="108">
        <f>SUM(AQ83:AQ95)</f>
        <v>48296</v>
      </c>
      <c r="AR96" s="161"/>
      <c r="AZ96" s="30"/>
      <c r="BA96" s="99" t="s">
        <v>35</v>
      </c>
      <c r="BB96" s="12">
        <f>SUM(BB83:BB95)</f>
        <v>12124</v>
      </c>
      <c r="BC96" s="12">
        <f>SUM(BC83:BC95)</f>
        <v>29312</v>
      </c>
      <c r="BD96" s="12">
        <f>SUM(BD83:BD95)</f>
        <v>4422</v>
      </c>
      <c r="BE96" s="12">
        <f>SUM(BE83:BE95)</f>
        <v>864</v>
      </c>
      <c r="BF96" s="92">
        <f>SUM(BF83:BF95)</f>
        <v>46722</v>
      </c>
    </row>
    <row r="97" spans="1:58" ht="15">
      <c r="A97" s="95" t="s">
        <v>110</v>
      </c>
      <c r="B97" s="14"/>
      <c r="C97" s="11"/>
      <c r="D97" s="11"/>
      <c r="E97" s="11"/>
      <c r="F97" s="83"/>
      <c r="G97" s="14"/>
      <c r="H97" s="11"/>
      <c r="I97" s="11"/>
      <c r="J97" s="11"/>
      <c r="K97" s="83"/>
      <c r="L97" s="14"/>
      <c r="M97" s="11"/>
      <c r="N97" s="11"/>
      <c r="O97" s="11"/>
      <c r="P97" s="15"/>
      <c r="Q97" s="170"/>
      <c r="R97" s="5"/>
      <c r="S97" s="5"/>
      <c r="T97" s="5"/>
      <c r="U97" s="15"/>
      <c r="V97" s="25"/>
      <c r="W97" s="11"/>
      <c r="X97" s="11"/>
      <c r="Y97" s="11"/>
      <c r="Z97" s="83"/>
      <c r="AA97" s="14"/>
      <c r="AB97" s="11"/>
      <c r="AC97" s="11"/>
      <c r="AD97" s="11"/>
      <c r="AE97" s="15"/>
      <c r="AF97" s="25"/>
      <c r="AG97" s="11"/>
      <c r="AH97" s="11"/>
      <c r="AI97" s="11"/>
      <c r="AJ97" s="84"/>
      <c r="AK97" s="160"/>
      <c r="AL97" s="81" t="s">
        <v>110</v>
      </c>
      <c r="AM97" s="97"/>
      <c r="AN97" s="97"/>
      <c r="AO97" s="97"/>
      <c r="AP97" s="97"/>
      <c r="AQ97" s="98"/>
      <c r="AR97" s="160"/>
      <c r="AZ97" s="30"/>
      <c r="BA97" s="81" t="s">
        <v>110</v>
      </c>
      <c r="BB97" s="100"/>
      <c r="BC97" s="100"/>
      <c r="BD97" s="100"/>
      <c r="BE97" s="100"/>
      <c r="BF97" s="101"/>
    </row>
    <row r="98" spans="1:58" ht="15">
      <c r="A98" s="82" t="s">
        <v>111</v>
      </c>
      <c r="B98" s="14"/>
      <c r="C98" s="11"/>
      <c r="D98" s="11"/>
      <c r="E98" s="11"/>
      <c r="F98" s="83">
        <f aca="true" t="shared" si="122" ref="F98:F105">SUM(B98:E98)</f>
        <v>0</v>
      </c>
      <c r="G98" s="14"/>
      <c r="H98" s="11"/>
      <c r="I98" s="11"/>
      <c r="J98" s="11"/>
      <c r="K98" s="83">
        <f aca="true" t="shared" si="123" ref="K98:K105">SUM(G98:J98)</f>
        <v>0</v>
      </c>
      <c r="L98" s="14">
        <f aca="true" t="shared" si="124" ref="L98:O100">(G98-B98)</f>
        <v>0</v>
      </c>
      <c r="M98" s="11">
        <f t="shared" si="124"/>
        <v>0</v>
      </c>
      <c r="N98" s="11">
        <f t="shared" si="124"/>
        <v>0</v>
      </c>
      <c r="O98" s="11">
        <f t="shared" si="124"/>
        <v>0</v>
      </c>
      <c r="P98" s="15">
        <f aca="true" t="shared" si="125" ref="P98:P104">SUM(L98:O98)</f>
        <v>0</v>
      </c>
      <c r="Q98" s="170"/>
      <c r="R98" s="5"/>
      <c r="S98" s="5"/>
      <c r="T98" s="5"/>
      <c r="U98" s="15">
        <f aca="true" t="shared" si="126" ref="U98:U104">SUM(Q98:T98)</f>
        <v>0</v>
      </c>
      <c r="V98" s="25"/>
      <c r="W98" s="11"/>
      <c r="X98" s="11"/>
      <c r="Y98" s="11"/>
      <c r="Z98" s="83">
        <f aca="true" t="shared" si="127" ref="Z98:Z105">SUM(V98:Y98)</f>
        <v>0</v>
      </c>
      <c r="AA98" s="14"/>
      <c r="AB98" s="11"/>
      <c r="AC98" s="11"/>
      <c r="AD98" s="11"/>
      <c r="AE98" s="15">
        <f aca="true" t="shared" si="128" ref="AE98:AE105">SUM(AA98:AD98)</f>
        <v>0</v>
      </c>
      <c r="AF98" s="25">
        <f aca="true" t="shared" si="129" ref="AF98:AI104">AA98-V98</f>
        <v>0</v>
      </c>
      <c r="AG98" s="11">
        <f t="shared" si="129"/>
        <v>0</v>
      </c>
      <c r="AH98" s="11">
        <f t="shared" si="129"/>
        <v>0</v>
      </c>
      <c r="AI98" s="11">
        <f t="shared" si="129"/>
        <v>0</v>
      </c>
      <c r="AJ98" s="84"/>
      <c r="AK98" s="160"/>
      <c r="AL98" s="85" t="s">
        <v>111</v>
      </c>
      <c r="AM98" s="11">
        <f aca="true" t="shared" si="130" ref="AM98:AP104">AA98+Q98+G98</f>
        <v>0</v>
      </c>
      <c r="AN98" s="11">
        <f t="shared" si="130"/>
        <v>0</v>
      </c>
      <c r="AO98" s="11">
        <f t="shared" si="130"/>
        <v>0</v>
      </c>
      <c r="AP98" s="11">
        <f t="shared" si="130"/>
        <v>0</v>
      </c>
      <c r="AQ98" s="84">
        <f>(K98+U98+Z98+AE98+AJ98)</f>
        <v>0</v>
      </c>
      <c r="AR98" s="160"/>
      <c r="AZ98" s="30"/>
      <c r="BA98" s="85" t="s">
        <v>111</v>
      </c>
      <c r="BB98" s="11">
        <f aca="true" t="shared" si="131" ref="BB98:BE104">AM98-G98</f>
        <v>0</v>
      </c>
      <c r="BC98" s="11">
        <f t="shared" si="131"/>
        <v>0</v>
      </c>
      <c r="BD98" s="11">
        <f t="shared" si="131"/>
        <v>0</v>
      </c>
      <c r="BE98" s="11">
        <f t="shared" si="131"/>
        <v>0</v>
      </c>
      <c r="BF98" s="84">
        <f aca="true" t="shared" si="132" ref="BF98:BF104">SUM(BB98:BE98)</f>
        <v>0</v>
      </c>
    </row>
    <row r="99" spans="1:58" ht="15">
      <c r="A99" s="82" t="s">
        <v>158</v>
      </c>
      <c r="B99" s="14"/>
      <c r="C99" s="11"/>
      <c r="D99" s="11"/>
      <c r="E99" s="11"/>
      <c r="F99" s="83">
        <f t="shared" si="122"/>
        <v>0</v>
      </c>
      <c r="G99" s="14"/>
      <c r="H99" s="11">
        <v>274</v>
      </c>
      <c r="I99" s="11">
        <v>3</v>
      </c>
      <c r="J99" s="11">
        <v>12</v>
      </c>
      <c r="K99" s="83">
        <f t="shared" si="123"/>
        <v>289</v>
      </c>
      <c r="L99" s="14">
        <f aca="true" t="shared" si="133" ref="L99:N104">(G99-B99)</f>
        <v>0</v>
      </c>
      <c r="M99" s="11">
        <f t="shared" si="124"/>
        <v>274</v>
      </c>
      <c r="N99" s="11">
        <f t="shared" si="124"/>
        <v>3</v>
      </c>
      <c r="O99" s="11">
        <f t="shared" si="124"/>
        <v>12</v>
      </c>
      <c r="P99" s="15">
        <f t="shared" si="125"/>
        <v>289</v>
      </c>
      <c r="Q99" s="170">
        <v>657</v>
      </c>
      <c r="R99" s="5">
        <v>1019</v>
      </c>
      <c r="S99" s="5">
        <v>45</v>
      </c>
      <c r="T99" s="5">
        <v>21</v>
      </c>
      <c r="U99" s="15">
        <f t="shared" si="126"/>
        <v>1742</v>
      </c>
      <c r="V99" s="25"/>
      <c r="W99" s="11"/>
      <c r="X99" s="11"/>
      <c r="Y99" s="11"/>
      <c r="Z99" s="83">
        <f t="shared" si="127"/>
        <v>0</v>
      </c>
      <c r="AA99" s="14">
        <v>228</v>
      </c>
      <c r="AB99" s="11">
        <v>1321</v>
      </c>
      <c r="AC99" s="11">
        <v>66</v>
      </c>
      <c r="AD99" s="11">
        <v>17</v>
      </c>
      <c r="AE99" s="15">
        <f t="shared" si="128"/>
        <v>1632</v>
      </c>
      <c r="AF99" s="25">
        <f t="shared" si="129"/>
        <v>228</v>
      </c>
      <c r="AG99" s="11">
        <f t="shared" si="129"/>
        <v>1321</v>
      </c>
      <c r="AH99" s="11">
        <f t="shared" si="129"/>
        <v>66</v>
      </c>
      <c r="AI99" s="11">
        <f t="shared" si="129"/>
        <v>17</v>
      </c>
      <c r="AJ99" s="84">
        <f aca="true" t="shared" si="134" ref="AJ99:AJ104">SUM(AF99:AI99)</f>
        <v>1632</v>
      </c>
      <c r="AK99" s="160"/>
      <c r="AL99" s="85" t="s">
        <v>112</v>
      </c>
      <c r="AM99" s="11">
        <f t="shared" si="130"/>
        <v>885</v>
      </c>
      <c r="AN99" s="11">
        <f t="shared" si="130"/>
        <v>2614</v>
      </c>
      <c r="AO99" s="11">
        <f t="shared" si="130"/>
        <v>114</v>
      </c>
      <c r="AP99" s="11">
        <f t="shared" si="130"/>
        <v>50</v>
      </c>
      <c r="AQ99" s="84">
        <f aca="true" t="shared" si="135" ref="AQ99:AQ104">(K99+U99+AE99)</f>
        <v>3663</v>
      </c>
      <c r="AR99" s="160"/>
      <c r="AZ99" s="30"/>
      <c r="BA99" s="85" t="s">
        <v>112</v>
      </c>
      <c r="BB99" s="11">
        <f t="shared" si="131"/>
        <v>885</v>
      </c>
      <c r="BC99" s="11">
        <f t="shared" si="131"/>
        <v>2340</v>
      </c>
      <c r="BD99" s="11">
        <f t="shared" si="131"/>
        <v>111</v>
      </c>
      <c r="BE99" s="11">
        <f t="shared" si="131"/>
        <v>38</v>
      </c>
      <c r="BF99" s="84">
        <f t="shared" si="132"/>
        <v>3374</v>
      </c>
    </row>
    <row r="100" spans="1:58" ht="15">
      <c r="A100" s="82" t="s">
        <v>113</v>
      </c>
      <c r="B100" s="14"/>
      <c r="C100" s="11"/>
      <c r="D100" s="11"/>
      <c r="E100" s="11"/>
      <c r="F100" s="83">
        <f t="shared" si="122"/>
        <v>0</v>
      </c>
      <c r="G100" s="14"/>
      <c r="H100" s="11">
        <v>155</v>
      </c>
      <c r="I100" s="11"/>
      <c r="J100" s="11"/>
      <c r="K100" s="83">
        <f t="shared" si="123"/>
        <v>155</v>
      </c>
      <c r="L100" s="14">
        <f t="shared" si="133"/>
        <v>0</v>
      </c>
      <c r="M100" s="11">
        <f t="shared" si="124"/>
        <v>155</v>
      </c>
      <c r="N100" s="11">
        <f t="shared" si="124"/>
        <v>0</v>
      </c>
      <c r="O100" s="11">
        <f t="shared" si="124"/>
        <v>0</v>
      </c>
      <c r="P100" s="15">
        <f t="shared" si="125"/>
        <v>155</v>
      </c>
      <c r="Q100" s="170">
        <f>188+195</f>
        <v>383</v>
      </c>
      <c r="R100" s="5">
        <v>769</v>
      </c>
      <c r="S100" s="5">
        <v>30</v>
      </c>
      <c r="T100" s="5"/>
      <c r="U100" s="15">
        <f t="shared" si="126"/>
        <v>1182</v>
      </c>
      <c r="V100" s="25"/>
      <c r="W100" s="11"/>
      <c r="X100" s="11"/>
      <c r="Y100" s="11"/>
      <c r="Z100" s="83">
        <f t="shared" si="127"/>
        <v>0</v>
      </c>
      <c r="AA100" s="14">
        <v>144</v>
      </c>
      <c r="AB100" s="11">
        <v>649</v>
      </c>
      <c r="AC100" s="11"/>
      <c r="AD100" s="11"/>
      <c r="AE100" s="15">
        <f t="shared" si="128"/>
        <v>793</v>
      </c>
      <c r="AF100" s="25">
        <f t="shared" si="129"/>
        <v>144</v>
      </c>
      <c r="AG100" s="11">
        <f t="shared" si="129"/>
        <v>649</v>
      </c>
      <c r="AH100" s="11">
        <f t="shared" si="129"/>
        <v>0</v>
      </c>
      <c r="AI100" s="11">
        <f t="shared" si="129"/>
        <v>0</v>
      </c>
      <c r="AJ100" s="84">
        <f t="shared" si="134"/>
        <v>793</v>
      </c>
      <c r="AK100" s="160"/>
      <c r="AL100" s="85" t="s">
        <v>113</v>
      </c>
      <c r="AM100" s="11">
        <f t="shared" si="130"/>
        <v>527</v>
      </c>
      <c r="AN100" s="11">
        <f t="shared" si="130"/>
        <v>1573</v>
      </c>
      <c r="AO100" s="11">
        <f t="shared" si="130"/>
        <v>30</v>
      </c>
      <c r="AP100" s="11">
        <f t="shared" si="130"/>
        <v>0</v>
      </c>
      <c r="AQ100" s="84">
        <f t="shared" si="135"/>
        <v>2130</v>
      </c>
      <c r="AR100" s="160"/>
      <c r="AZ100" s="30"/>
      <c r="BA100" s="85" t="s">
        <v>113</v>
      </c>
      <c r="BB100" s="11">
        <f t="shared" si="131"/>
        <v>527</v>
      </c>
      <c r="BC100" s="11">
        <f t="shared" si="131"/>
        <v>1418</v>
      </c>
      <c r="BD100" s="11">
        <f t="shared" si="131"/>
        <v>30</v>
      </c>
      <c r="BE100" s="11">
        <f t="shared" si="131"/>
        <v>0</v>
      </c>
      <c r="BF100" s="84">
        <f t="shared" si="132"/>
        <v>1975</v>
      </c>
    </row>
    <row r="101" spans="1:58" ht="15">
      <c r="A101" s="82" t="s">
        <v>114</v>
      </c>
      <c r="B101" s="14">
        <v>4</v>
      </c>
      <c r="C101" s="11">
        <v>39</v>
      </c>
      <c r="D101" s="11">
        <v>18</v>
      </c>
      <c r="E101" s="11"/>
      <c r="F101" s="83">
        <f t="shared" si="122"/>
        <v>61</v>
      </c>
      <c r="G101" s="14">
        <v>243</v>
      </c>
      <c r="H101" s="11">
        <v>1170</v>
      </c>
      <c r="I101" s="11">
        <v>678</v>
      </c>
      <c r="J101" s="11">
        <v>96</v>
      </c>
      <c r="K101" s="83">
        <f t="shared" si="123"/>
        <v>2187</v>
      </c>
      <c r="L101" s="14">
        <f t="shared" si="133"/>
        <v>239</v>
      </c>
      <c r="M101" s="11">
        <f t="shared" si="133"/>
        <v>1131</v>
      </c>
      <c r="N101" s="11">
        <f t="shared" si="133"/>
        <v>660</v>
      </c>
      <c r="O101" s="11">
        <f>(J101-E101)</f>
        <v>96</v>
      </c>
      <c r="P101" s="15">
        <f t="shared" si="125"/>
        <v>2126</v>
      </c>
      <c r="Q101" s="170">
        <v>2396</v>
      </c>
      <c r="R101" s="5">
        <v>4810</v>
      </c>
      <c r="S101" s="5">
        <v>1473</v>
      </c>
      <c r="T101" s="5">
        <v>208</v>
      </c>
      <c r="U101" s="15">
        <f t="shared" si="126"/>
        <v>8887</v>
      </c>
      <c r="V101" s="25">
        <v>6</v>
      </c>
      <c r="W101" s="11">
        <v>32</v>
      </c>
      <c r="X101" s="11">
        <v>6</v>
      </c>
      <c r="Y101" s="11"/>
      <c r="Z101" s="83">
        <f t="shared" si="127"/>
        <v>44</v>
      </c>
      <c r="AA101" s="14">
        <v>2553</v>
      </c>
      <c r="AB101" s="11">
        <v>5278</v>
      </c>
      <c r="AC101" s="11">
        <v>1538</v>
      </c>
      <c r="AD101" s="11">
        <v>244</v>
      </c>
      <c r="AE101" s="15">
        <f t="shared" si="128"/>
        <v>9613</v>
      </c>
      <c r="AF101" s="25">
        <f t="shared" si="129"/>
        <v>2547</v>
      </c>
      <c r="AG101" s="11">
        <f t="shared" si="129"/>
        <v>5246</v>
      </c>
      <c r="AH101" s="11">
        <f t="shared" si="129"/>
        <v>1532</v>
      </c>
      <c r="AI101" s="11">
        <f t="shared" si="129"/>
        <v>244</v>
      </c>
      <c r="AJ101" s="84">
        <f t="shared" si="134"/>
        <v>9569</v>
      </c>
      <c r="AK101" s="160"/>
      <c r="AL101" s="85" t="s">
        <v>115</v>
      </c>
      <c r="AM101" s="11">
        <f t="shared" si="130"/>
        <v>5192</v>
      </c>
      <c r="AN101" s="11">
        <f t="shared" si="130"/>
        <v>11258</v>
      </c>
      <c r="AO101" s="11">
        <f t="shared" si="130"/>
        <v>3689</v>
      </c>
      <c r="AP101" s="11">
        <f t="shared" si="130"/>
        <v>548</v>
      </c>
      <c r="AQ101" s="84">
        <f t="shared" si="135"/>
        <v>20687</v>
      </c>
      <c r="AR101" s="160"/>
      <c r="AZ101" s="30"/>
      <c r="BA101" s="85" t="s">
        <v>115</v>
      </c>
      <c r="BB101" s="11">
        <f t="shared" si="131"/>
        <v>4949</v>
      </c>
      <c r="BC101" s="11">
        <f t="shared" si="131"/>
        <v>10088</v>
      </c>
      <c r="BD101" s="11">
        <f t="shared" si="131"/>
        <v>3011</v>
      </c>
      <c r="BE101" s="11">
        <f t="shared" si="131"/>
        <v>452</v>
      </c>
      <c r="BF101" s="84">
        <f t="shared" si="132"/>
        <v>18500</v>
      </c>
    </row>
    <row r="102" spans="1:58" ht="15">
      <c r="A102" s="82" t="s">
        <v>159</v>
      </c>
      <c r="B102" s="14"/>
      <c r="C102" s="11">
        <v>9</v>
      </c>
      <c r="D102" s="11"/>
      <c r="E102" s="11"/>
      <c r="F102" s="83">
        <f t="shared" si="122"/>
        <v>9</v>
      </c>
      <c r="G102" s="14">
        <v>84</v>
      </c>
      <c r="H102" s="11">
        <f>283+105</f>
        <v>388</v>
      </c>
      <c r="I102" s="11">
        <v>19</v>
      </c>
      <c r="J102" s="11">
        <v>25</v>
      </c>
      <c r="K102" s="83">
        <f t="shared" si="123"/>
        <v>516</v>
      </c>
      <c r="L102" s="14">
        <f t="shared" si="133"/>
        <v>84</v>
      </c>
      <c r="M102" s="11">
        <f t="shared" si="133"/>
        <v>379</v>
      </c>
      <c r="N102" s="11">
        <f>(I102-D102)</f>
        <v>19</v>
      </c>
      <c r="O102" s="11">
        <f>(J102-E102)</f>
        <v>25</v>
      </c>
      <c r="P102" s="15">
        <f t="shared" si="125"/>
        <v>507</v>
      </c>
      <c r="Q102" s="170">
        <v>1551</v>
      </c>
      <c r="R102" s="5">
        <f>2212+429</f>
        <v>2641</v>
      </c>
      <c r="S102" s="5">
        <v>145</v>
      </c>
      <c r="T102" s="5">
        <v>95</v>
      </c>
      <c r="U102" s="15">
        <f t="shared" si="126"/>
        <v>4432</v>
      </c>
      <c r="V102" s="25"/>
      <c r="W102" s="11">
        <v>4</v>
      </c>
      <c r="X102" s="11"/>
      <c r="Y102" s="11"/>
      <c r="Z102" s="83">
        <f t="shared" si="127"/>
        <v>4</v>
      </c>
      <c r="AA102" s="14">
        <v>765</v>
      </c>
      <c r="AB102" s="11">
        <f>1954+435</f>
        <v>2389</v>
      </c>
      <c r="AC102" s="11">
        <v>146</v>
      </c>
      <c r="AD102" s="11">
        <v>81</v>
      </c>
      <c r="AE102" s="15">
        <f t="shared" si="128"/>
        <v>3381</v>
      </c>
      <c r="AF102" s="25">
        <f t="shared" si="129"/>
        <v>765</v>
      </c>
      <c r="AG102" s="11">
        <f t="shared" si="129"/>
        <v>2385</v>
      </c>
      <c r="AH102" s="11">
        <f t="shared" si="129"/>
        <v>146</v>
      </c>
      <c r="AI102" s="11">
        <f t="shared" si="129"/>
        <v>81</v>
      </c>
      <c r="AJ102" s="84">
        <f t="shared" si="134"/>
        <v>3377</v>
      </c>
      <c r="AK102" s="160"/>
      <c r="AL102" s="85" t="s">
        <v>116</v>
      </c>
      <c r="AM102" s="11">
        <f t="shared" si="130"/>
        <v>2400</v>
      </c>
      <c r="AN102" s="11">
        <f t="shared" si="130"/>
        <v>5418</v>
      </c>
      <c r="AO102" s="11">
        <f t="shared" si="130"/>
        <v>310</v>
      </c>
      <c r="AP102" s="11">
        <f t="shared" si="130"/>
        <v>201</v>
      </c>
      <c r="AQ102" s="84">
        <f t="shared" si="135"/>
        <v>8329</v>
      </c>
      <c r="AR102" s="160"/>
      <c r="AZ102" s="30"/>
      <c r="BA102" s="85" t="s">
        <v>116</v>
      </c>
      <c r="BB102" s="11">
        <f t="shared" si="131"/>
        <v>2316</v>
      </c>
      <c r="BC102" s="11">
        <f t="shared" si="131"/>
        <v>5030</v>
      </c>
      <c r="BD102" s="11">
        <f t="shared" si="131"/>
        <v>291</v>
      </c>
      <c r="BE102" s="11">
        <f t="shared" si="131"/>
        <v>176</v>
      </c>
      <c r="BF102" s="84">
        <f t="shared" si="132"/>
        <v>7813</v>
      </c>
    </row>
    <row r="103" spans="1:58" ht="15">
      <c r="A103" s="82" t="s">
        <v>162</v>
      </c>
      <c r="B103" s="14"/>
      <c r="C103" s="11"/>
      <c r="D103" s="11"/>
      <c r="E103" s="11"/>
      <c r="F103" s="83">
        <f t="shared" si="122"/>
        <v>0</v>
      </c>
      <c r="G103" s="14"/>
      <c r="H103" s="11">
        <v>15</v>
      </c>
      <c r="I103" s="11">
        <v>18</v>
      </c>
      <c r="J103" s="11"/>
      <c r="K103" s="83">
        <f t="shared" si="123"/>
        <v>33</v>
      </c>
      <c r="L103" s="14">
        <f t="shared" si="133"/>
        <v>0</v>
      </c>
      <c r="M103" s="11">
        <f t="shared" si="133"/>
        <v>15</v>
      </c>
      <c r="N103" s="11">
        <f>(I103-D103)</f>
        <v>18</v>
      </c>
      <c r="O103" s="11">
        <f>(J103-E103)</f>
        <v>0</v>
      </c>
      <c r="P103" s="15">
        <f t="shared" si="125"/>
        <v>33</v>
      </c>
      <c r="Q103" s="170"/>
      <c r="R103" s="5">
        <v>330</v>
      </c>
      <c r="S103" s="5"/>
      <c r="T103" s="5"/>
      <c r="U103" s="15">
        <f t="shared" si="126"/>
        <v>330</v>
      </c>
      <c r="V103" s="25"/>
      <c r="W103" s="11"/>
      <c r="X103" s="11"/>
      <c r="Y103" s="11"/>
      <c r="Z103" s="83">
        <f t="shared" si="127"/>
        <v>0</v>
      </c>
      <c r="AA103" s="14"/>
      <c r="AB103" s="11">
        <v>384</v>
      </c>
      <c r="AC103" s="11"/>
      <c r="AD103" s="11"/>
      <c r="AE103" s="15">
        <f t="shared" si="128"/>
        <v>384</v>
      </c>
      <c r="AF103" s="25">
        <f t="shared" si="129"/>
        <v>0</v>
      </c>
      <c r="AG103" s="11">
        <f t="shared" si="129"/>
        <v>384</v>
      </c>
      <c r="AH103" s="11">
        <f t="shared" si="129"/>
        <v>0</v>
      </c>
      <c r="AI103" s="11">
        <f t="shared" si="129"/>
        <v>0</v>
      </c>
      <c r="AJ103" s="84">
        <f t="shared" si="134"/>
        <v>384</v>
      </c>
      <c r="AK103" s="160"/>
      <c r="AL103" s="85" t="s">
        <v>117</v>
      </c>
      <c r="AM103" s="11">
        <f t="shared" si="130"/>
        <v>0</v>
      </c>
      <c r="AN103" s="11">
        <f t="shared" si="130"/>
        <v>729</v>
      </c>
      <c r="AO103" s="11">
        <f t="shared" si="130"/>
        <v>18</v>
      </c>
      <c r="AP103" s="11">
        <f t="shared" si="130"/>
        <v>0</v>
      </c>
      <c r="AQ103" s="84">
        <f t="shared" si="135"/>
        <v>747</v>
      </c>
      <c r="AR103" s="160"/>
      <c r="AZ103" s="30"/>
      <c r="BA103" s="85" t="s">
        <v>117</v>
      </c>
      <c r="BB103" s="11">
        <f t="shared" si="131"/>
        <v>0</v>
      </c>
      <c r="BC103" s="11">
        <f t="shared" si="131"/>
        <v>714</v>
      </c>
      <c r="BD103" s="11">
        <f t="shared" si="131"/>
        <v>0</v>
      </c>
      <c r="BE103" s="11">
        <f t="shared" si="131"/>
        <v>0</v>
      </c>
      <c r="BF103" s="84">
        <f t="shared" si="132"/>
        <v>714</v>
      </c>
    </row>
    <row r="104" spans="1:58" ht="15">
      <c r="A104" s="82" t="s">
        <v>118</v>
      </c>
      <c r="B104" s="14">
        <v>2</v>
      </c>
      <c r="C104" s="11">
        <v>1</v>
      </c>
      <c r="D104" s="11"/>
      <c r="E104" s="11"/>
      <c r="F104" s="83">
        <f t="shared" si="122"/>
        <v>3</v>
      </c>
      <c r="G104" s="14">
        <v>38</v>
      </c>
      <c r="H104" s="11">
        <v>195</v>
      </c>
      <c r="I104" s="11">
        <v>23</v>
      </c>
      <c r="J104" s="11">
        <v>24</v>
      </c>
      <c r="K104" s="83">
        <f t="shared" si="123"/>
        <v>280</v>
      </c>
      <c r="L104" s="14">
        <f t="shared" si="133"/>
        <v>36</v>
      </c>
      <c r="M104" s="11">
        <f t="shared" si="133"/>
        <v>194</v>
      </c>
      <c r="N104" s="11">
        <f>(I104-D104)</f>
        <v>23</v>
      </c>
      <c r="O104" s="11">
        <f>(J104-E104)</f>
        <v>24</v>
      </c>
      <c r="P104" s="15">
        <f t="shared" si="125"/>
        <v>277</v>
      </c>
      <c r="Q104" s="170">
        <v>652</v>
      </c>
      <c r="R104" s="5">
        <v>1624</v>
      </c>
      <c r="S104" s="5">
        <v>46</v>
      </c>
      <c r="T104" s="5">
        <v>85</v>
      </c>
      <c r="U104" s="15">
        <f t="shared" si="126"/>
        <v>2407</v>
      </c>
      <c r="V104" s="25">
        <v>1</v>
      </c>
      <c r="W104" s="11">
        <v>2</v>
      </c>
      <c r="X104" s="11"/>
      <c r="Y104" s="11"/>
      <c r="Z104" s="83">
        <f t="shared" si="127"/>
        <v>3</v>
      </c>
      <c r="AA104" s="14">
        <v>474</v>
      </c>
      <c r="AB104" s="11">
        <v>2178</v>
      </c>
      <c r="AC104" s="11">
        <v>32</v>
      </c>
      <c r="AD104" s="11">
        <v>99</v>
      </c>
      <c r="AE104" s="15">
        <f t="shared" si="128"/>
        <v>2783</v>
      </c>
      <c r="AF104" s="25">
        <f t="shared" si="129"/>
        <v>473</v>
      </c>
      <c r="AG104" s="11">
        <f t="shared" si="129"/>
        <v>2176</v>
      </c>
      <c r="AH104" s="11">
        <f t="shared" si="129"/>
        <v>32</v>
      </c>
      <c r="AI104" s="11">
        <f t="shared" si="129"/>
        <v>99</v>
      </c>
      <c r="AJ104" s="84">
        <f t="shared" si="134"/>
        <v>2780</v>
      </c>
      <c r="AK104" s="160"/>
      <c r="AL104" s="85" t="s">
        <v>119</v>
      </c>
      <c r="AM104" s="11">
        <f t="shared" si="130"/>
        <v>1164</v>
      </c>
      <c r="AN104" s="11">
        <f t="shared" si="130"/>
        <v>3997</v>
      </c>
      <c r="AO104" s="11">
        <f t="shared" si="130"/>
        <v>101</v>
      </c>
      <c r="AP104" s="11">
        <f t="shared" si="130"/>
        <v>208</v>
      </c>
      <c r="AQ104" s="84">
        <f t="shared" si="135"/>
        <v>5470</v>
      </c>
      <c r="AR104" s="160"/>
      <c r="AZ104" s="30"/>
      <c r="BA104" s="85" t="s">
        <v>119</v>
      </c>
      <c r="BB104" s="11">
        <f t="shared" si="131"/>
        <v>1126</v>
      </c>
      <c r="BC104" s="11">
        <f t="shared" si="131"/>
        <v>3802</v>
      </c>
      <c r="BD104" s="11">
        <f t="shared" si="131"/>
        <v>78</v>
      </c>
      <c r="BE104" s="11">
        <f t="shared" si="131"/>
        <v>184</v>
      </c>
      <c r="BF104" s="84">
        <f t="shared" si="132"/>
        <v>5190</v>
      </c>
    </row>
    <row r="105" spans="1:58" ht="15.75" thickBot="1">
      <c r="A105" s="89" t="s">
        <v>35</v>
      </c>
      <c r="B105" s="16">
        <f>SUM(B98:B104)</f>
        <v>6</v>
      </c>
      <c r="C105" s="12">
        <f>SUM(C98:C104)</f>
        <v>49</v>
      </c>
      <c r="D105" s="12">
        <f>SUM(D98:D104)</f>
        <v>18</v>
      </c>
      <c r="E105" s="12">
        <f>SUM(E98:E104)</f>
        <v>0</v>
      </c>
      <c r="F105" s="90">
        <f t="shared" si="122"/>
        <v>73</v>
      </c>
      <c r="G105" s="16">
        <f>SUM(G98:G104)</f>
        <v>365</v>
      </c>
      <c r="H105" s="12">
        <f>SUM(H98:H104)</f>
        <v>2197</v>
      </c>
      <c r="I105" s="12">
        <f>SUM(I98:I104)</f>
        <v>741</v>
      </c>
      <c r="J105" s="12">
        <f>SUM(J98:J104)</f>
        <v>157</v>
      </c>
      <c r="K105" s="90">
        <f t="shared" si="123"/>
        <v>3460</v>
      </c>
      <c r="L105" s="16">
        <f>SUM(L98:L104)</f>
        <v>359</v>
      </c>
      <c r="M105" s="12">
        <f>SUM(M98:M104)</f>
        <v>2148</v>
      </c>
      <c r="N105" s="12">
        <f>SUM(N98:N104)</f>
        <v>723</v>
      </c>
      <c r="O105" s="12">
        <f>SUM(O98:O104)</f>
        <v>157</v>
      </c>
      <c r="P105" s="17">
        <f>SUM(P98:P104)</f>
        <v>3387</v>
      </c>
      <c r="Q105" s="169">
        <f>SUM(Q98:Q104)</f>
        <v>5639</v>
      </c>
      <c r="R105" s="2">
        <f>SUM(R98:R104)</f>
        <v>11193</v>
      </c>
      <c r="S105" s="2">
        <f>SUM(S98:S104)</f>
        <v>1739</v>
      </c>
      <c r="T105" s="2">
        <f>SUM(T98:T104)</f>
        <v>409</v>
      </c>
      <c r="U105" s="17">
        <f>SUM(Q105:T105)</f>
        <v>18980</v>
      </c>
      <c r="V105" s="91">
        <f>SUM(V98:V104)</f>
        <v>7</v>
      </c>
      <c r="W105" s="12">
        <f>SUM(W98:W104)</f>
        <v>38</v>
      </c>
      <c r="X105" s="12">
        <f>SUM(X98:X104)</f>
        <v>6</v>
      </c>
      <c r="Y105" s="12">
        <f>SUM(Y98:Y104)</f>
        <v>0</v>
      </c>
      <c r="Z105" s="90">
        <f t="shared" si="127"/>
        <v>51</v>
      </c>
      <c r="AA105" s="16">
        <f>SUM(AA98:AA104)</f>
        <v>4164</v>
      </c>
      <c r="AB105" s="12">
        <f>SUM(AB98:AB104)</f>
        <v>12199</v>
      </c>
      <c r="AC105" s="12">
        <f>SUM(AC98:AC104)</f>
        <v>1782</v>
      </c>
      <c r="AD105" s="12">
        <f>SUM(AD98:AD104)</f>
        <v>441</v>
      </c>
      <c r="AE105" s="17">
        <f t="shared" si="128"/>
        <v>18586</v>
      </c>
      <c r="AF105" s="91">
        <f>SUM(AF98:AF104)</f>
        <v>4157</v>
      </c>
      <c r="AG105" s="12">
        <f>SUM(AG98:AG104)</f>
        <v>12161</v>
      </c>
      <c r="AH105" s="12">
        <f>SUM(AH98:AH104)</f>
        <v>1776</v>
      </c>
      <c r="AI105" s="12">
        <f>SUM(AI98:AI104)</f>
        <v>441</v>
      </c>
      <c r="AJ105" s="92">
        <f>SUM(AJ98:AJ104)</f>
        <v>18535</v>
      </c>
      <c r="AK105" s="161"/>
      <c r="AL105" s="93" t="s">
        <v>35</v>
      </c>
      <c r="AM105" s="12">
        <f>SUM(AM98:AM104)</f>
        <v>10168</v>
      </c>
      <c r="AN105" s="12">
        <f>SUM(AN98:AN104)</f>
        <v>25589</v>
      </c>
      <c r="AO105" s="12">
        <f>SUM(AO98:AO104)</f>
        <v>4262</v>
      </c>
      <c r="AP105" s="12">
        <f>SUM(AP98:AP104)</f>
        <v>1007</v>
      </c>
      <c r="AQ105" s="92">
        <f>SUM(AQ98:AQ104)</f>
        <v>41026</v>
      </c>
      <c r="AR105" s="161"/>
      <c r="AZ105" s="30"/>
      <c r="BA105" s="93" t="s">
        <v>35</v>
      </c>
      <c r="BB105" s="35">
        <f>SUM(BB98:BB104)</f>
        <v>9803</v>
      </c>
      <c r="BC105" s="35">
        <f>SUM(BC98:BC104)</f>
        <v>23392</v>
      </c>
      <c r="BD105" s="35">
        <f>SUM(BD98:BD104)</f>
        <v>3521</v>
      </c>
      <c r="BE105" s="35">
        <f>SUM(BE98:BE104)</f>
        <v>850</v>
      </c>
      <c r="BF105" s="94">
        <f>SUM(BF98:BF104)</f>
        <v>37566</v>
      </c>
    </row>
    <row r="106" spans="1:58" ht="15">
      <c r="A106" s="95" t="s">
        <v>120</v>
      </c>
      <c r="B106" s="14"/>
      <c r="C106" s="11"/>
      <c r="D106" s="11"/>
      <c r="E106" s="11"/>
      <c r="F106" s="83"/>
      <c r="G106" s="14"/>
      <c r="H106" s="11"/>
      <c r="I106" s="11"/>
      <c r="J106" s="11"/>
      <c r="K106" s="83"/>
      <c r="L106" s="14"/>
      <c r="M106" s="11"/>
      <c r="N106" s="11"/>
      <c r="O106" s="11"/>
      <c r="P106" s="15"/>
      <c r="Q106" s="170"/>
      <c r="R106" s="5"/>
      <c r="S106" s="5"/>
      <c r="T106" s="5"/>
      <c r="U106" s="15"/>
      <c r="V106" s="25"/>
      <c r="W106" s="11"/>
      <c r="X106" s="11"/>
      <c r="Y106" s="11"/>
      <c r="Z106" s="83"/>
      <c r="AA106" s="14"/>
      <c r="AB106" s="11"/>
      <c r="AC106" s="11"/>
      <c r="AD106" s="11"/>
      <c r="AE106" s="15"/>
      <c r="AF106" s="25"/>
      <c r="AG106" s="11"/>
      <c r="AH106" s="11"/>
      <c r="AI106" s="11"/>
      <c r="AJ106" s="84"/>
      <c r="AK106" s="160"/>
      <c r="AL106" s="96" t="s">
        <v>120</v>
      </c>
      <c r="AM106" s="97"/>
      <c r="AN106" s="97"/>
      <c r="AO106" s="97"/>
      <c r="AP106" s="97"/>
      <c r="AQ106" s="98"/>
      <c r="AR106" s="160"/>
      <c r="AZ106" s="30"/>
      <c r="BA106" s="96" t="s">
        <v>120</v>
      </c>
      <c r="BB106" s="97"/>
      <c r="BC106" s="97"/>
      <c r="BD106" s="97"/>
      <c r="BE106" s="97"/>
      <c r="BF106" s="98"/>
    </row>
    <row r="107" spans="1:58" ht="15">
      <c r="A107" s="82" t="s">
        <v>121</v>
      </c>
      <c r="B107" s="14"/>
      <c r="C107" s="11"/>
      <c r="D107" s="11"/>
      <c r="E107" s="11"/>
      <c r="F107" s="83">
        <f aca="true" t="shared" si="136" ref="F107:F112">SUM(B107:E107)</f>
        <v>0</v>
      </c>
      <c r="G107" s="14"/>
      <c r="H107" s="11"/>
      <c r="I107" s="11"/>
      <c r="J107" s="11"/>
      <c r="K107" s="83">
        <f aca="true" t="shared" si="137" ref="K107:K112">SUM(G107:J107)</f>
        <v>0</v>
      </c>
      <c r="L107" s="14">
        <f aca="true" t="shared" si="138" ref="L107:O112">(G107-B107)</f>
        <v>0</v>
      </c>
      <c r="M107" s="11">
        <f t="shared" si="138"/>
        <v>0</v>
      </c>
      <c r="N107" s="11">
        <f t="shared" si="138"/>
        <v>0</v>
      </c>
      <c r="O107" s="11">
        <f t="shared" si="138"/>
        <v>0</v>
      </c>
      <c r="P107" s="15">
        <f aca="true" t="shared" si="139" ref="P107:P112">SUM(L107:O107)</f>
        <v>0</v>
      </c>
      <c r="Q107" s="170"/>
      <c r="R107" s="5"/>
      <c r="S107" s="5"/>
      <c r="T107" s="5"/>
      <c r="U107" s="15">
        <f aca="true" t="shared" si="140" ref="U107:U112">SUM(Q107:T107)</f>
        <v>0</v>
      </c>
      <c r="V107" s="25"/>
      <c r="W107" s="11"/>
      <c r="X107" s="11"/>
      <c r="Y107" s="11"/>
      <c r="Z107" s="83">
        <f aca="true" t="shared" si="141" ref="Z107:Z112">SUM(V107:Y107)</f>
        <v>0</v>
      </c>
      <c r="AA107" s="14"/>
      <c r="AB107" s="11"/>
      <c r="AC107" s="11">
        <v>103</v>
      </c>
      <c r="AD107" s="11">
        <v>88</v>
      </c>
      <c r="AE107" s="15">
        <f aca="true" t="shared" si="142" ref="AE107:AE112">SUM(AA107:AD107)</f>
        <v>191</v>
      </c>
      <c r="AF107" s="25">
        <f aca="true" t="shared" si="143" ref="AF107:AI111">AA107-V107</f>
        <v>0</v>
      </c>
      <c r="AG107" s="11">
        <f t="shared" si="143"/>
        <v>0</v>
      </c>
      <c r="AH107" s="11">
        <f t="shared" si="143"/>
        <v>103</v>
      </c>
      <c r="AI107" s="11">
        <f t="shared" si="143"/>
        <v>88</v>
      </c>
      <c r="AJ107" s="84">
        <f aca="true" t="shared" si="144" ref="AJ107:AJ112">SUM(AF107:AI107)</f>
        <v>191</v>
      </c>
      <c r="AK107" s="160"/>
      <c r="AL107" s="85" t="s">
        <v>121</v>
      </c>
      <c r="AM107" s="11">
        <f aca="true" t="shared" si="145" ref="AM107:AP111">AA107+Q107+G107</f>
        <v>0</v>
      </c>
      <c r="AN107" s="11">
        <f t="shared" si="145"/>
        <v>0</v>
      </c>
      <c r="AO107" s="11">
        <f t="shared" si="145"/>
        <v>103</v>
      </c>
      <c r="AP107" s="11">
        <f t="shared" si="145"/>
        <v>88</v>
      </c>
      <c r="AQ107" s="84">
        <f>(K107+U107+AE107)</f>
        <v>191</v>
      </c>
      <c r="AR107" s="160"/>
      <c r="AZ107" s="30"/>
      <c r="BA107" s="85" t="s">
        <v>121</v>
      </c>
      <c r="BB107" s="11">
        <f aca="true" t="shared" si="146" ref="BB107:BE111">AM107-G107</f>
        <v>0</v>
      </c>
      <c r="BC107" s="11">
        <f t="shared" si="146"/>
        <v>0</v>
      </c>
      <c r="BD107" s="11">
        <f t="shared" si="146"/>
        <v>103</v>
      </c>
      <c r="BE107" s="11">
        <f t="shared" si="146"/>
        <v>88</v>
      </c>
      <c r="BF107" s="84">
        <f>SUM(BB107:BE107)</f>
        <v>191</v>
      </c>
    </row>
    <row r="108" spans="1:58" ht="15" hidden="1">
      <c r="A108" s="82" t="s">
        <v>122</v>
      </c>
      <c r="B108" s="14"/>
      <c r="C108" s="11"/>
      <c r="D108" s="11"/>
      <c r="E108" s="11"/>
      <c r="F108" s="83">
        <f t="shared" si="136"/>
        <v>0</v>
      </c>
      <c r="G108" s="14"/>
      <c r="H108" s="11"/>
      <c r="I108" s="11"/>
      <c r="J108" s="11"/>
      <c r="K108" s="83">
        <f t="shared" si="137"/>
        <v>0</v>
      </c>
      <c r="L108" s="14">
        <f t="shared" si="138"/>
        <v>0</v>
      </c>
      <c r="M108" s="11">
        <f t="shared" si="138"/>
        <v>0</v>
      </c>
      <c r="N108" s="11">
        <f t="shared" si="138"/>
        <v>0</v>
      </c>
      <c r="O108" s="11">
        <f t="shared" si="138"/>
        <v>0</v>
      </c>
      <c r="P108" s="15">
        <f t="shared" si="139"/>
        <v>0</v>
      </c>
      <c r="Q108" s="170"/>
      <c r="R108" s="5"/>
      <c r="S108" s="5"/>
      <c r="T108" s="5"/>
      <c r="U108" s="15">
        <f t="shared" si="140"/>
        <v>0</v>
      </c>
      <c r="V108" s="25"/>
      <c r="W108" s="11"/>
      <c r="X108" s="11"/>
      <c r="Y108" s="11"/>
      <c r="Z108" s="83">
        <f t="shared" si="141"/>
        <v>0</v>
      </c>
      <c r="AA108" s="14"/>
      <c r="AB108" s="11"/>
      <c r="AC108" s="11"/>
      <c r="AD108" s="11"/>
      <c r="AE108" s="15">
        <f t="shared" si="142"/>
        <v>0</v>
      </c>
      <c r="AF108" s="25">
        <f t="shared" si="143"/>
        <v>0</v>
      </c>
      <c r="AG108" s="11">
        <f t="shared" si="143"/>
        <v>0</v>
      </c>
      <c r="AH108" s="11">
        <f t="shared" si="143"/>
        <v>0</v>
      </c>
      <c r="AI108" s="11">
        <f t="shared" si="143"/>
        <v>0</v>
      </c>
      <c r="AJ108" s="84">
        <f t="shared" si="144"/>
        <v>0</v>
      </c>
      <c r="AK108" s="160"/>
      <c r="AL108" s="85" t="s">
        <v>122</v>
      </c>
      <c r="AM108" s="11">
        <f t="shared" si="145"/>
        <v>0</v>
      </c>
      <c r="AN108" s="11">
        <f t="shared" si="145"/>
        <v>0</v>
      </c>
      <c r="AO108" s="11">
        <f t="shared" si="145"/>
        <v>0</v>
      </c>
      <c r="AP108" s="11">
        <f t="shared" si="145"/>
        <v>0</v>
      </c>
      <c r="AQ108" s="84">
        <f>(K108+U108+AE108)</f>
        <v>0</v>
      </c>
      <c r="AR108" s="160"/>
      <c r="AZ108" s="30"/>
      <c r="BA108" s="85" t="s">
        <v>122</v>
      </c>
      <c r="BB108" s="11">
        <f t="shared" si="146"/>
        <v>0</v>
      </c>
      <c r="BC108" s="11">
        <f t="shared" si="146"/>
        <v>0</v>
      </c>
      <c r="BD108" s="11">
        <f t="shared" si="146"/>
        <v>0</v>
      </c>
      <c r="BE108" s="11">
        <f t="shared" si="146"/>
        <v>0</v>
      </c>
      <c r="BF108" s="84"/>
    </row>
    <row r="109" spans="1:58" ht="15">
      <c r="A109" s="82" t="s">
        <v>123</v>
      </c>
      <c r="B109" s="14"/>
      <c r="C109" s="11"/>
      <c r="D109" s="11"/>
      <c r="E109" s="11"/>
      <c r="F109" s="83">
        <f t="shared" si="136"/>
        <v>0</v>
      </c>
      <c r="G109" s="14"/>
      <c r="H109" s="11"/>
      <c r="I109" s="11">
        <v>172</v>
      </c>
      <c r="J109" s="11">
        <v>37</v>
      </c>
      <c r="K109" s="83">
        <f t="shared" si="137"/>
        <v>209</v>
      </c>
      <c r="L109" s="14">
        <f t="shared" si="138"/>
        <v>0</v>
      </c>
      <c r="M109" s="11">
        <f t="shared" si="138"/>
        <v>0</v>
      </c>
      <c r="N109" s="11">
        <f t="shared" si="138"/>
        <v>172</v>
      </c>
      <c r="O109" s="11">
        <f t="shared" si="138"/>
        <v>37</v>
      </c>
      <c r="P109" s="15">
        <f t="shared" si="139"/>
        <v>209</v>
      </c>
      <c r="Q109" s="170"/>
      <c r="R109" s="5"/>
      <c r="S109" s="5">
        <v>2199</v>
      </c>
      <c r="T109" s="5">
        <v>74</v>
      </c>
      <c r="U109" s="15">
        <f t="shared" si="140"/>
        <v>2273</v>
      </c>
      <c r="V109" s="25"/>
      <c r="W109" s="11"/>
      <c r="X109" s="11"/>
      <c r="Y109" s="11"/>
      <c r="Z109" s="83">
        <f t="shared" si="141"/>
        <v>0</v>
      </c>
      <c r="AA109" s="14"/>
      <c r="AB109" s="11"/>
      <c r="AC109" s="11">
        <v>2413</v>
      </c>
      <c r="AD109" s="11">
        <v>91</v>
      </c>
      <c r="AE109" s="15">
        <f t="shared" si="142"/>
        <v>2504</v>
      </c>
      <c r="AF109" s="25">
        <f t="shared" si="143"/>
        <v>0</v>
      </c>
      <c r="AG109" s="11">
        <f t="shared" si="143"/>
        <v>0</v>
      </c>
      <c r="AH109" s="11">
        <f t="shared" si="143"/>
        <v>2413</v>
      </c>
      <c r="AI109" s="11">
        <f t="shared" si="143"/>
        <v>91</v>
      </c>
      <c r="AJ109" s="84">
        <f t="shared" si="144"/>
        <v>2504</v>
      </c>
      <c r="AK109" s="160"/>
      <c r="AL109" s="85" t="s">
        <v>123</v>
      </c>
      <c r="AM109" s="11">
        <f t="shared" si="145"/>
        <v>0</v>
      </c>
      <c r="AN109" s="11">
        <f t="shared" si="145"/>
        <v>0</v>
      </c>
      <c r="AO109" s="11">
        <f t="shared" si="145"/>
        <v>4784</v>
      </c>
      <c r="AP109" s="11">
        <f t="shared" si="145"/>
        <v>202</v>
      </c>
      <c r="AQ109" s="84">
        <f>(K109+U109+AE109)</f>
        <v>4986</v>
      </c>
      <c r="AR109" s="160"/>
      <c r="AZ109" s="30"/>
      <c r="BA109" s="85" t="s">
        <v>124</v>
      </c>
      <c r="BB109" s="11">
        <f t="shared" si="146"/>
        <v>0</v>
      </c>
      <c r="BC109" s="11">
        <f t="shared" si="146"/>
        <v>0</v>
      </c>
      <c r="BD109" s="11">
        <f t="shared" si="146"/>
        <v>4612</v>
      </c>
      <c r="BE109" s="11">
        <f t="shared" si="146"/>
        <v>165</v>
      </c>
      <c r="BF109" s="84">
        <f>SUM(BB109:BE109)</f>
        <v>4777</v>
      </c>
    </row>
    <row r="110" spans="1:58" ht="15">
      <c r="A110" s="82" t="s">
        <v>125</v>
      </c>
      <c r="B110" s="14"/>
      <c r="C110" s="11"/>
      <c r="D110" s="11"/>
      <c r="E110" s="11"/>
      <c r="F110" s="83">
        <f t="shared" si="136"/>
        <v>0</v>
      </c>
      <c r="G110" s="14"/>
      <c r="H110" s="11"/>
      <c r="I110" s="11">
        <v>6</v>
      </c>
      <c r="J110" s="11">
        <v>44</v>
      </c>
      <c r="K110" s="83">
        <f t="shared" si="137"/>
        <v>50</v>
      </c>
      <c r="L110" s="14">
        <f t="shared" si="138"/>
        <v>0</v>
      </c>
      <c r="M110" s="11">
        <f t="shared" si="138"/>
        <v>0</v>
      </c>
      <c r="N110" s="11">
        <f t="shared" si="138"/>
        <v>6</v>
      </c>
      <c r="O110" s="11">
        <f t="shared" si="138"/>
        <v>44</v>
      </c>
      <c r="P110" s="15">
        <f t="shared" si="139"/>
        <v>50</v>
      </c>
      <c r="Q110" s="170"/>
      <c r="R110" s="5"/>
      <c r="S110" s="5">
        <v>2453</v>
      </c>
      <c r="T110" s="5">
        <v>76</v>
      </c>
      <c r="U110" s="15">
        <f t="shared" si="140"/>
        <v>2529</v>
      </c>
      <c r="V110" s="25"/>
      <c r="W110" s="11"/>
      <c r="X110" s="11"/>
      <c r="Y110" s="11"/>
      <c r="Z110" s="83">
        <f t="shared" si="141"/>
        <v>0</v>
      </c>
      <c r="AA110" s="14"/>
      <c r="AB110" s="11"/>
      <c r="AC110" s="11">
        <v>1596</v>
      </c>
      <c r="AD110" s="11"/>
      <c r="AE110" s="15">
        <f t="shared" si="142"/>
        <v>1596</v>
      </c>
      <c r="AF110" s="25">
        <f t="shared" si="143"/>
        <v>0</v>
      </c>
      <c r="AG110" s="11">
        <f t="shared" si="143"/>
        <v>0</v>
      </c>
      <c r="AH110" s="11">
        <f t="shared" si="143"/>
        <v>1596</v>
      </c>
      <c r="AI110" s="11">
        <f t="shared" si="143"/>
        <v>0</v>
      </c>
      <c r="AJ110" s="84">
        <f t="shared" si="144"/>
        <v>1596</v>
      </c>
      <c r="AK110" s="160"/>
      <c r="AL110" s="85" t="s">
        <v>125</v>
      </c>
      <c r="AM110" s="11">
        <f t="shared" si="145"/>
        <v>0</v>
      </c>
      <c r="AN110" s="11">
        <f t="shared" si="145"/>
        <v>0</v>
      </c>
      <c r="AO110" s="11">
        <f t="shared" si="145"/>
        <v>4055</v>
      </c>
      <c r="AP110" s="11">
        <f t="shared" si="145"/>
        <v>120</v>
      </c>
      <c r="AQ110" s="84">
        <f>(K110+U110+AE110)</f>
        <v>4175</v>
      </c>
      <c r="AR110" s="160"/>
      <c r="AZ110" s="30"/>
      <c r="BA110" s="85" t="s">
        <v>125</v>
      </c>
      <c r="BB110" s="11">
        <f t="shared" si="146"/>
        <v>0</v>
      </c>
      <c r="BC110" s="11">
        <f t="shared" si="146"/>
        <v>0</v>
      </c>
      <c r="BD110" s="11">
        <f t="shared" si="146"/>
        <v>4049</v>
      </c>
      <c r="BE110" s="11">
        <f t="shared" si="146"/>
        <v>76</v>
      </c>
      <c r="BF110" s="84">
        <f>SUM(BB110:BE110)</f>
        <v>4125</v>
      </c>
    </row>
    <row r="111" spans="1:58" ht="15">
      <c r="A111" s="82" t="s">
        <v>126</v>
      </c>
      <c r="B111" s="14"/>
      <c r="C111" s="11"/>
      <c r="D111" s="11"/>
      <c r="E111" s="11"/>
      <c r="F111" s="83">
        <f t="shared" si="136"/>
        <v>0</v>
      </c>
      <c r="G111" s="14"/>
      <c r="H111" s="11"/>
      <c r="I111" s="11">
        <v>1045</v>
      </c>
      <c r="J111" s="11"/>
      <c r="K111" s="83">
        <f t="shared" si="137"/>
        <v>1045</v>
      </c>
      <c r="L111" s="14">
        <f t="shared" si="138"/>
        <v>0</v>
      </c>
      <c r="M111" s="11">
        <f t="shared" si="138"/>
        <v>0</v>
      </c>
      <c r="N111" s="11">
        <f t="shared" si="138"/>
        <v>1045</v>
      </c>
      <c r="O111" s="11">
        <f t="shared" si="138"/>
        <v>0</v>
      </c>
      <c r="P111" s="15">
        <f t="shared" si="139"/>
        <v>1045</v>
      </c>
      <c r="Q111" s="170"/>
      <c r="R111" s="5"/>
      <c r="S111" s="5">
        <v>3319</v>
      </c>
      <c r="T111" s="5"/>
      <c r="U111" s="15">
        <f t="shared" si="140"/>
        <v>3319</v>
      </c>
      <c r="V111" s="25"/>
      <c r="W111" s="11"/>
      <c r="X111" s="11"/>
      <c r="Y111" s="11"/>
      <c r="Z111" s="83">
        <f t="shared" si="141"/>
        <v>0</v>
      </c>
      <c r="AA111" s="14"/>
      <c r="AB111" s="11"/>
      <c r="AC111" s="11">
        <v>4721</v>
      </c>
      <c r="AD111" s="11">
        <v>0</v>
      </c>
      <c r="AE111" s="15">
        <f t="shared" si="142"/>
        <v>4721</v>
      </c>
      <c r="AF111" s="25">
        <f t="shared" si="143"/>
        <v>0</v>
      </c>
      <c r="AG111" s="11">
        <f t="shared" si="143"/>
        <v>0</v>
      </c>
      <c r="AH111" s="11">
        <f t="shared" si="143"/>
        <v>4721</v>
      </c>
      <c r="AI111" s="11">
        <f t="shared" si="143"/>
        <v>0</v>
      </c>
      <c r="AJ111" s="84">
        <f t="shared" si="144"/>
        <v>4721</v>
      </c>
      <c r="AK111" s="160"/>
      <c r="AL111" s="85" t="s">
        <v>126</v>
      </c>
      <c r="AM111" s="11">
        <f t="shared" si="145"/>
        <v>0</v>
      </c>
      <c r="AN111" s="11">
        <f t="shared" si="145"/>
        <v>0</v>
      </c>
      <c r="AO111" s="11">
        <f t="shared" si="145"/>
        <v>9085</v>
      </c>
      <c r="AP111" s="11">
        <f t="shared" si="145"/>
        <v>0</v>
      </c>
      <c r="AQ111" s="84">
        <f>(K111+U111+AE111)</f>
        <v>9085</v>
      </c>
      <c r="AR111" s="160"/>
      <c r="AZ111" s="30"/>
      <c r="BA111" s="85" t="s">
        <v>126</v>
      </c>
      <c r="BB111" s="11">
        <f t="shared" si="146"/>
        <v>0</v>
      </c>
      <c r="BC111" s="11">
        <f t="shared" si="146"/>
        <v>0</v>
      </c>
      <c r="BD111" s="11">
        <f t="shared" si="146"/>
        <v>8040</v>
      </c>
      <c r="BE111" s="11">
        <f t="shared" si="146"/>
        <v>0</v>
      </c>
      <c r="BF111" s="84">
        <f>SUM(BB111:BE111)</f>
        <v>8040</v>
      </c>
    </row>
    <row r="112" spans="1:58" ht="15" hidden="1">
      <c r="A112" s="82" t="s">
        <v>127</v>
      </c>
      <c r="B112" s="14"/>
      <c r="C112" s="11"/>
      <c r="D112" s="11"/>
      <c r="E112" s="11"/>
      <c r="F112" s="83">
        <f t="shared" si="136"/>
        <v>0</v>
      </c>
      <c r="G112" s="14"/>
      <c r="H112" s="11"/>
      <c r="I112" s="11"/>
      <c r="J112" s="11"/>
      <c r="K112" s="83">
        <f t="shared" si="137"/>
        <v>0</v>
      </c>
      <c r="L112" s="14">
        <f t="shared" si="138"/>
        <v>0</v>
      </c>
      <c r="M112" s="11">
        <f t="shared" si="138"/>
        <v>0</v>
      </c>
      <c r="N112" s="11">
        <f t="shared" si="138"/>
        <v>0</v>
      </c>
      <c r="O112" s="11">
        <f t="shared" si="138"/>
        <v>0</v>
      </c>
      <c r="P112" s="15">
        <f t="shared" si="139"/>
        <v>0</v>
      </c>
      <c r="Q112" s="170"/>
      <c r="R112" s="5"/>
      <c r="S112" s="5"/>
      <c r="T112" s="5"/>
      <c r="U112" s="15">
        <f t="shared" si="140"/>
        <v>0</v>
      </c>
      <c r="V112" s="25"/>
      <c r="W112" s="11"/>
      <c r="X112" s="11"/>
      <c r="Y112" s="11"/>
      <c r="Z112" s="83">
        <f t="shared" si="141"/>
        <v>0</v>
      </c>
      <c r="AA112" s="14"/>
      <c r="AB112" s="11"/>
      <c r="AC112" s="11"/>
      <c r="AD112" s="11"/>
      <c r="AE112" s="15">
        <f t="shared" si="142"/>
        <v>0</v>
      </c>
      <c r="AF112" s="25">
        <f>(AA112-V112)</f>
        <v>0</v>
      </c>
      <c r="AG112" s="11">
        <f>(AB112-W112)</f>
        <v>0</v>
      </c>
      <c r="AH112" s="11">
        <f>(AC112-X112)</f>
        <v>0</v>
      </c>
      <c r="AI112" s="11">
        <f>(AD112-Y112)</f>
        <v>0</v>
      </c>
      <c r="AJ112" s="84">
        <f t="shared" si="144"/>
        <v>0</v>
      </c>
      <c r="AK112" s="160"/>
      <c r="AL112" s="85" t="s">
        <v>127</v>
      </c>
      <c r="AM112" s="11">
        <f>(G112+Q112+V112+AF112)</f>
        <v>0</v>
      </c>
      <c r="AN112" s="11">
        <f>(H112+R112+W112+AG112)</f>
        <v>0</v>
      </c>
      <c r="AO112" s="11">
        <f>(I112+S112+X112+AH112)</f>
        <v>0</v>
      </c>
      <c r="AP112" s="11">
        <f>(J112+T112+Y112+AI112)</f>
        <v>0</v>
      </c>
      <c r="AQ112" s="84">
        <f>(K112+U112+Z112+AJ112)</f>
        <v>0</v>
      </c>
      <c r="AR112" s="160"/>
      <c r="AZ112" s="30"/>
      <c r="BA112" s="85" t="s">
        <v>127</v>
      </c>
      <c r="BB112" s="11">
        <f>SUM(BB107:BB111)</f>
        <v>0</v>
      </c>
      <c r="BC112" s="11">
        <f>SUM(BC107:BC111)</f>
        <v>0</v>
      </c>
      <c r="BD112" s="11"/>
      <c r="BE112" s="11"/>
      <c r="BF112" s="84"/>
    </row>
    <row r="113" spans="1:58" ht="15.75" thickBot="1">
      <c r="A113" s="109" t="s">
        <v>35</v>
      </c>
      <c r="B113" s="19"/>
      <c r="C113" s="20">
        <f>SUM(C107:C112)</f>
        <v>0</v>
      </c>
      <c r="D113" s="20">
        <f>SUM(D107:D112)</f>
        <v>0</v>
      </c>
      <c r="E113" s="20">
        <f>SUM(E107:E112)</f>
        <v>0</v>
      </c>
      <c r="F113" s="110">
        <f>SUM(F107:F112)</f>
        <v>0</v>
      </c>
      <c r="G113" s="19"/>
      <c r="H113" s="20">
        <f aca="true" t="shared" si="147" ref="H113:P113">SUM(H107:H112)</f>
        <v>0</v>
      </c>
      <c r="I113" s="20">
        <f t="shared" si="147"/>
        <v>1223</v>
      </c>
      <c r="J113" s="20">
        <f t="shared" si="147"/>
        <v>81</v>
      </c>
      <c r="K113" s="110">
        <f t="shared" si="147"/>
        <v>1304</v>
      </c>
      <c r="L113" s="19">
        <f t="shared" si="147"/>
        <v>0</v>
      </c>
      <c r="M113" s="20">
        <f t="shared" si="147"/>
        <v>0</v>
      </c>
      <c r="N113" s="20">
        <f t="shared" si="147"/>
        <v>1223</v>
      </c>
      <c r="O113" s="20">
        <f t="shared" si="147"/>
        <v>81</v>
      </c>
      <c r="P113" s="21">
        <f t="shared" si="147"/>
        <v>1304</v>
      </c>
      <c r="Q113" s="173"/>
      <c r="R113" s="149">
        <f>SUM(R107:R112)</f>
        <v>0</v>
      </c>
      <c r="S113" s="149">
        <f>SUM(S107:S112)</f>
        <v>7971</v>
      </c>
      <c r="T113" s="149">
        <f>SUM(T107:T112)</f>
        <v>150</v>
      </c>
      <c r="U113" s="21">
        <f>SUM(U107:U112)</f>
        <v>8121</v>
      </c>
      <c r="V113" s="111"/>
      <c r="W113" s="20">
        <f>SUM(W107:W112)</f>
        <v>0</v>
      </c>
      <c r="X113" s="20">
        <f>SUM(X107:X112)</f>
        <v>0</v>
      </c>
      <c r="Y113" s="20">
        <f>SUM(Y107:Y112)</f>
        <v>0</v>
      </c>
      <c r="Z113" s="110">
        <f>SUM(Z107:Z112)</f>
        <v>0</v>
      </c>
      <c r="AA113" s="19"/>
      <c r="AB113" s="20">
        <f aca="true" t="shared" si="148" ref="AB113:AJ113">SUM(AB107:AB112)</f>
        <v>0</v>
      </c>
      <c r="AC113" s="20">
        <f t="shared" si="148"/>
        <v>8833</v>
      </c>
      <c r="AD113" s="20">
        <f t="shared" si="148"/>
        <v>179</v>
      </c>
      <c r="AE113" s="21">
        <f t="shared" si="148"/>
        <v>9012</v>
      </c>
      <c r="AF113" s="111">
        <f t="shared" si="148"/>
        <v>0</v>
      </c>
      <c r="AG113" s="20">
        <f t="shared" si="148"/>
        <v>0</v>
      </c>
      <c r="AH113" s="20">
        <f t="shared" si="148"/>
        <v>8833</v>
      </c>
      <c r="AI113" s="20">
        <f t="shared" si="148"/>
        <v>179</v>
      </c>
      <c r="AJ113" s="112">
        <f t="shared" si="148"/>
        <v>9012</v>
      </c>
      <c r="AK113" s="161"/>
      <c r="AL113" s="113" t="s">
        <v>156</v>
      </c>
      <c r="AM113" s="20">
        <f>SUM(AM107:AM112)</f>
        <v>0</v>
      </c>
      <c r="AN113" s="20">
        <f>SUM(AN107:AN112)</f>
        <v>0</v>
      </c>
      <c r="AO113" s="20">
        <f>SUM(AO107:AO112)</f>
        <v>18027</v>
      </c>
      <c r="AP113" s="20">
        <f>SUM(AP107:AP112)</f>
        <v>410</v>
      </c>
      <c r="AQ113" s="112">
        <f>SUM(AQ107:AQ112)</f>
        <v>18437</v>
      </c>
      <c r="AR113" s="161"/>
      <c r="AZ113" s="30"/>
      <c r="BA113" s="113" t="s">
        <v>35</v>
      </c>
      <c r="BB113" s="20">
        <f>SUM(BB112)</f>
        <v>0</v>
      </c>
      <c r="BC113" s="20"/>
      <c r="BD113" s="20">
        <f>SUM(BD107:BD112)</f>
        <v>16804</v>
      </c>
      <c r="BE113" s="20">
        <f>SUM(BE107:BE112)</f>
        <v>329</v>
      </c>
      <c r="BF113" s="112">
        <f>SUM(BF107:BF112)</f>
        <v>17133</v>
      </c>
    </row>
    <row r="114" spans="1:58" ht="16.5" thickBot="1" thickTop="1">
      <c r="A114" s="114" t="s">
        <v>128</v>
      </c>
      <c r="B114" s="22">
        <f aca="true" t="shared" si="149" ref="B114:AJ114">(B113+B105+B96+B81+B70+B63+B25+B18)</f>
        <v>449</v>
      </c>
      <c r="C114" s="23">
        <f t="shared" si="149"/>
        <v>410</v>
      </c>
      <c r="D114" s="23">
        <f t="shared" si="149"/>
        <v>257</v>
      </c>
      <c r="E114" s="23">
        <f t="shared" si="149"/>
        <v>5</v>
      </c>
      <c r="F114" s="115">
        <f t="shared" si="149"/>
        <v>1121</v>
      </c>
      <c r="G114" s="22">
        <f t="shared" si="149"/>
        <v>8377</v>
      </c>
      <c r="H114" s="23">
        <f t="shared" si="149"/>
        <v>14096</v>
      </c>
      <c r="I114" s="23">
        <f t="shared" si="149"/>
        <v>7123</v>
      </c>
      <c r="J114" s="23">
        <f t="shared" si="149"/>
        <v>1752</v>
      </c>
      <c r="K114" s="115">
        <f t="shared" si="149"/>
        <v>31348</v>
      </c>
      <c r="L114" s="22">
        <f t="shared" si="149"/>
        <v>7928</v>
      </c>
      <c r="M114" s="23">
        <f t="shared" si="149"/>
        <v>13686</v>
      </c>
      <c r="N114" s="23">
        <f t="shared" si="149"/>
        <v>6866</v>
      </c>
      <c r="O114" s="23">
        <f t="shared" si="149"/>
        <v>1747</v>
      </c>
      <c r="P114" s="24">
        <f t="shared" si="149"/>
        <v>30227</v>
      </c>
      <c r="Q114" s="174">
        <f t="shared" si="149"/>
        <v>120284</v>
      </c>
      <c r="R114" s="151">
        <f t="shared" si="149"/>
        <v>118137</v>
      </c>
      <c r="S114" s="151">
        <f t="shared" si="149"/>
        <v>27334</v>
      </c>
      <c r="T114" s="151">
        <f t="shared" si="149"/>
        <v>4579</v>
      </c>
      <c r="U114" s="24">
        <f t="shared" si="149"/>
        <v>270334</v>
      </c>
      <c r="V114" s="116">
        <f t="shared" si="149"/>
        <v>471</v>
      </c>
      <c r="W114" s="23">
        <f t="shared" si="149"/>
        <v>283</v>
      </c>
      <c r="X114" s="23">
        <f t="shared" si="149"/>
        <v>68</v>
      </c>
      <c r="Y114" s="23">
        <f t="shared" si="149"/>
        <v>9</v>
      </c>
      <c r="Z114" s="115">
        <f t="shared" si="149"/>
        <v>831</v>
      </c>
      <c r="AA114" s="22">
        <f t="shared" si="149"/>
        <v>96306</v>
      </c>
      <c r="AB114" s="23">
        <f t="shared" si="149"/>
        <v>121709</v>
      </c>
      <c r="AC114" s="23">
        <f t="shared" si="149"/>
        <v>28209</v>
      </c>
      <c r="AD114" s="23">
        <f t="shared" si="149"/>
        <v>4771</v>
      </c>
      <c r="AE114" s="24">
        <f t="shared" si="149"/>
        <v>250995</v>
      </c>
      <c r="AF114" s="116">
        <f t="shared" si="149"/>
        <v>95835</v>
      </c>
      <c r="AG114" s="23">
        <f t="shared" si="149"/>
        <v>121426</v>
      </c>
      <c r="AH114" s="23">
        <f t="shared" si="149"/>
        <v>28141</v>
      </c>
      <c r="AI114" s="23">
        <f t="shared" si="149"/>
        <v>4762</v>
      </c>
      <c r="AJ114" s="117">
        <f t="shared" si="149"/>
        <v>250164</v>
      </c>
      <c r="AK114" s="161"/>
      <c r="AL114" s="118" t="s">
        <v>129</v>
      </c>
      <c r="AM114" s="119">
        <f>(AM113+AM105+AM96+AM81+AM70+AM63+AM25+AM18)</f>
        <v>224967</v>
      </c>
      <c r="AN114" s="120">
        <f>(AN113+AN105+AN96+AN81+AN70+AN63+AN25+AN18)</f>
        <v>253942</v>
      </c>
      <c r="AO114" s="120">
        <f>(AO113+AO105+AO96+AO81+AO70+AO63+AO25+AO18)</f>
        <v>62666</v>
      </c>
      <c r="AP114" s="120">
        <f>(AP113+AP105+AP96+AP81+AP70+AP63+AP25+AP18)</f>
        <v>11102</v>
      </c>
      <c r="AQ114" s="121">
        <f>(AQ113+AQ105+AQ96+AQ81+AQ70+AQ63+AQ25+AQ18)</f>
        <v>552677</v>
      </c>
      <c r="AR114" s="161"/>
      <c r="AZ114" s="30"/>
      <c r="BA114" s="118" t="s">
        <v>129</v>
      </c>
      <c r="BB114" s="123">
        <f>SUM(BB113+BB105+BB96+BB81+BB70+BB63+BB25+BB18)</f>
        <v>216590</v>
      </c>
      <c r="BC114" s="123">
        <f>SUM(BC113+BC105+BC96+BC81+BC70+BC63+BC25+BC18)</f>
        <v>239846</v>
      </c>
      <c r="BD114" s="123">
        <f>SUM(BD113+BD105+BD96+BD81+BD70+BD63+BD25+BD18)</f>
        <v>55543</v>
      </c>
      <c r="BE114" s="123">
        <f>SUM(BE113+BE105+BE96+BE81+BE70+BE63+BE25+BE18)</f>
        <v>9350</v>
      </c>
      <c r="BF114" s="124">
        <f>SUM(BF113+BF105+BF96+BF81+BF70+BF63+BF25+BF18)</f>
        <v>521329</v>
      </c>
    </row>
    <row r="115" spans="31:58" ht="15.75" thickTop="1">
      <c r="AE115" s="27"/>
      <c r="AL115" s="30"/>
      <c r="BF115" s="27"/>
    </row>
    <row r="116" spans="1:58" ht="15">
      <c r="A116" s="30"/>
      <c r="C116" s="28" t="s">
        <v>181</v>
      </c>
      <c r="D116" s="125"/>
      <c r="E116" s="125"/>
      <c r="F116" s="125"/>
      <c r="G116" s="125"/>
      <c r="H116" s="125" t="s">
        <v>180</v>
      </c>
      <c r="I116" s="125"/>
      <c r="J116" s="125"/>
      <c r="K116" s="125"/>
      <c r="L116" s="125"/>
      <c r="M116" s="125"/>
      <c r="N116" s="125"/>
      <c r="O116" s="125"/>
      <c r="P116" s="125"/>
      <c r="Q116" s="153"/>
      <c r="R116" s="153" t="s">
        <v>182</v>
      </c>
      <c r="S116" s="153"/>
      <c r="T116" s="153"/>
      <c r="U116" s="125"/>
      <c r="W116" s="28" t="s">
        <v>154</v>
      </c>
      <c r="X116" s="125"/>
      <c r="Y116" s="125"/>
      <c r="Z116" s="52"/>
      <c r="AA116" s="28"/>
      <c r="AB116" s="29"/>
      <c r="AC116" s="29"/>
      <c r="AD116" s="29"/>
      <c r="AE116" s="29"/>
      <c r="AF116" s="29"/>
      <c r="AG116" s="52"/>
      <c r="AH116" s="52"/>
      <c r="AI116" s="52"/>
      <c r="AJ116" s="52"/>
      <c r="AK116" s="160"/>
      <c r="AL116" s="30"/>
      <c r="AM116" s="52"/>
      <c r="AN116" s="52"/>
      <c r="AO116" s="52"/>
      <c r="AP116" s="52"/>
      <c r="AQ116" s="52">
        <f>AQ115-AQ114</f>
        <v>-552677</v>
      </c>
      <c r="AR116" s="52"/>
      <c r="AZ116" s="30"/>
      <c r="BA116" s="30"/>
      <c r="BB116" s="52"/>
      <c r="BC116" s="52"/>
      <c r="BD116" s="52"/>
      <c r="BE116" s="52"/>
      <c r="BF116" s="52"/>
    </row>
    <row r="117" spans="1:58" ht="15.75" thickBo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154"/>
      <c r="R117" s="154"/>
      <c r="S117" s="154"/>
      <c r="T117" s="154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163"/>
      <c r="AZ117" s="30"/>
      <c r="BA117" s="30"/>
      <c r="BB117" s="30"/>
      <c r="BC117" s="30"/>
      <c r="BD117" s="30"/>
      <c r="BE117" s="30"/>
      <c r="BF117" s="30"/>
    </row>
    <row r="118" spans="1:58" ht="15.75" thickTop="1">
      <c r="A118" s="126" t="s">
        <v>157</v>
      </c>
      <c r="B118" s="31"/>
      <c r="C118" s="32"/>
      <c r="D118" s="32"/>
      <c r="E118" s="32"/>
      <c r="F118" s="127"/>
      <c r="G118" s="31"/>
      <c r="H118" s="32"/>
      <c r="I118" s="32"/>
      <c r="J118" s="32"/>
      <c r="K118" s="33"/>
      <c r="L118" s="31"/>
      <c r="M118" s="32"/>
      <c r="N118" s="32"/>
      <c r="O118" s="32"/>
      <c r="P118" s="33"/>
      <c r="Q118" s="175"/>
      <c r="R118" s="155"/>
      <c r="S118" s="155"/>
      <c r="T118" s="155"/>
      <c r="U118" s="33"/>
      <c r="V118" s="128"/>
      <c r="W118" s="32"/>
      <c r="X118" s="32"/>
      <c r="Y118" s="32"/>
      <c r="Z118" s="127"/>
      <c r="AA118" s="31"/>
      <c r="AB118" s="32"/>
      <c r="AC118" s="32"/>
      <c r="AD118" s="32"/>
      <c r="AE118" s="33"/>
      <c r="AF118" s="128"/>
      <c r="AG118" s="32"/>
      <c r="AH118" s="32"/>
      <c r="AI118" s="32"/>
      <c r="AJ118" s="132"/>
      <c r="AK118" s="160"/>
      <c r="AL118" s="131" t="s">
        <v>157</v>
      </c>
      <c r="AM118" s="129"/>
      <c r="AN118" s="129"/>
      <c r="AO118" s="129"/>
      <c r="AP118" s="129"/>
      <c r="AQ118" s="130"/>
      <c r="AR118" s="68"/>
      <c r="AZ118" s="30"/>
      <c r="BA118" s="131" t="s">
        <v>157</v>
      </c>
      <c r="BB118" s="32"/>
      <c r="BC118" s="32"/>
      <c r="BD118" s="32"/>
      <c r="BE118" s="32"/>
      <c r="BF118" s="132"/>
    </row>
    <row r="119" spans="1:58" ht="15">
      <c r="A119" s="82" t="s">
        <v>130</v>
      </c>
      <c r="B119" s="14"/>
      <c r="C119" s="11"/>
      <c r="D119" s="11"/>
      <c r="E119" s="11"/>
      <c r="F119" s="83">
        <f>SUM(B119:E119)</f>
        <v>0</v>
      </c>
      <c r="G119" s="14"/>
      <c r="H119" s="11"/>
      <c r="I119" s="11"/>
      <c r="J119" s="11"/>
      <c r="K119" s="15">
        <f aca="true" t="shared" si="150" ref="K119:K131">SUM(G119:J119)</f>
        <v>0</v>
      </c>
      <c r="L119" s="14">
        <f aca="true" t="shared" si="151" ref="L119:L131">(G119-B119)</f>
        <v>0</v>
      </c>
      <c r="M119" s="11">
        <f aca="true" t="shared" si="152" ref="M119:M131">(H119-C119)</f>
        <v>0</v>
      </c>
      <c r="N119" s="11">
        <f aca="true" t="shared" si="153" ref="N119:N131">(I119-D119)</f>
        <v>0</v>
      </c>
      <c r="O119" s="11">
        <f aca="true" t="shared" si="154" ref="O119:O131">(J119-E119)</f>
        <v>0</v>
      </c>
      <c r="P119" s="15">
        <f aca="true" t="shared" si="155" ref="P119:P131">SUM(L119:O119)</f>
        <v>0</v>
      </c>
      <c r="Q119" s="170"/>
      <c r="R119" s="5"/>
      <c r="S119" s="5"/>
      <c r="T119" s="5"/>
      <c r="U119" s="15">
        <f aca="true" t="shared" si="156" ref="U119:U158">SUM(Q119:T119)</f>
        <v>0</v>
      </c>
      <c r="V119" s="25"/>
      <c r="W119" s="11"/>
      <c r="X119" s="11"/>
      <c r="Y119" s="11"/>
      <c r="Z119" s="15">
        <f aca="true" t="shared" si="157" ref="Z119:Z131">SUM(V119:Y119)</f>
        <v>0</v>
      </c>
      <c r="AA119" s="14"/>
      <c r="AB119" s="11"/>
      <c r="AC119" s="11"/>
      <c r="AD119" s="11"/>
      <c r="AE119" s="15">
        <f aca="true" t="shared" si="158" ref="AE119:AE131">SUM(AA119:AD119)</f>
        <v>0</v>
      </c>
      <c r="AF119" s="25">
        <f aca="true" t="shared" si="159" ref="AF119:AF158">AA119-V119</f>
        <v>0</v>
      </c>
      <c r="AG119" s="11">
        <f aca="true" t="shared" si="160" ref="AG119:AG158">AB119-W119</f>
        <v>0</v>
      </c>
      <c r="AH119" s="11">
        <f aca="true" t="shared" si="161" ref="AH119:AH158">AC119-X119</f>
        <v>0</v>
      </c>
      <c r="AI119" s="11">
        <f aca="true" t="shared" si="162" ref="AI119:AI158">AD119-Y119</f>
        <v>0</v>
      </c>
      <c r="AJ119" s="84">
        <f aca="true" t="shared" si="163" ref="AJ119:AJ158">SUM(AF119:AI119)</f>
        <v>0</v>
      </c>
      <c r="AK119" s="160"/>
      <c r="AL119" s="85" t="s">
        <v>130</v>
      </c>
      <c r="AM119" s="100">
        <f>AA119+Q119+G119</f>
        <v>0</v>
      </c>
      <c r="AN119" s="100">
        <f>AB119+R119+H119</f>
        <v>0</v>
      </c>
      <c r="AO119" s="100">
        <f>AC119+S119+I119</f>
        <v>0</v>
      </c>
      <c r="AP119" s="100">
        <f>AD119+T119+J119</f>
        <v>0</v>
      </c>
      <c r="AQ119" s="101">
        <f aca="true" t="shared" si="164" ref="AQ119:AQ158">SUM(AM119:AP119)</f>
        <v>0</v>
      </c>
      <c r="AR119" s="160"/>
      <c r="AZ119" s="30"/>
      <c r="BA119" s="85" t="s">
        <v>130</v>
      </c>
      <c r="BB119" s="11">
        <f aca="true" t="shared" si="165" ref="BB119:BB158">AM119-G119</f>
        <v>0</v>
      </c>
      <c r="BC119" s="11">
        <f aca="true" t="shared" si="166" ref="BC119:BC158">AN119-H119</f>
        <v>0</v>
      </c>
      <c r="BD119" s="11">
        <f aca="true" t="shared" si="167" ref="BD119:BD158">AO119-I119</f>
        <v>0</v>
      </c>
      <c r="BE119" s="11">
        <f aca="true" t="shared" si="168" ref="BE119:BE158">AP119-J119</f>
        <v>0</v>
      </c>
      <c r="BF119" s="84">
        <f aca="true" t="shared" si="169" ref="BF119:BF158">SUM(BB119:BE119)</f>
        <v>0</v>
      </c>
    </row>
    <row r="120" spans="1:58" ht="15">
      <c r="A120" s="82" t="s">
        <v>131</v>
      </c>
      <c r="B120" s="14"/>
      <c r="C120" s="11"/>
      <c r="D120" s="11"/>
      <c r="E120" s="11"/>
      <c r="F120" s="83">
        <f>SUM(B120:E120)</f>
        <v>0</v>
      </c>
      <c r="G120" s="14">
        <v>3</v>
      </c>
      <c r="H120" s="11"/>
      <c r="I120" s="11"/>
      <c r="J120" s="11"/>
      <c r="K120" s="15">
        <f t="shared" si="150"/>
        <v>3</v>
      </c>
      <c r="L120" s="14">
        <f t="shared" si="151"/>
        <v>3</v>
      </c>
      <c r="M120" s="11">
        <f t="shared" si="152"/>
        <v>0</v>
      </c>
      <c r="N120" s="11">
        <f t="shared" si="153"/>
        <v>0</v>
      </c>
      <c r="O120" s="11">
        <f t="shared" si="154"/>
        <v>0</v>
      </c>
      <c r="P120" s="15">
        <f t="shared" si="155"/>
        <v>3</v>
      </c>
      <c r="Q120" s="170">
        <v>407</v>
      </c>
      <c r="R120" s="5">
        <v>213</v>
      </c>
      <c r="S120" s="5"/>
      <c r="T120" s="5"/>
      <c r="U120" s="15">
        <f t="shared" si="156"/>
        <v>620</v>
      </c>
      <c r="V120" s="25"/>
      <c r="W120" s="11"/>
      <c r="X120" s="11"/>
      <c r="Y120" s="11"/>
      <c r="Z120" s="15">
        <f t="shared" si="157"/>
        <v>0</v>
      </c>
      <c r="AA120" s="14">
        <v>148</v>
      </c>
      <c r="AB120" s="11">
        <v>427</v>
      </c>
      <c r="AC120" s="11"/>
      <c r="AD120" s="11"/>
      <c r="AE120" s="15">
        <f t="shared" si="158"/>
        <v>575</v>
      </c>
      <c r="AF120" s="25">
        <f t="shared" si="159"/>
        <v>148</v>
      </c>
      <c r="AG120" s="11">
        <f t="shared" si="160"/>
        <v>427</v>
      </c>
      <c r="AH120" s="11">
        <f t="shared" si="161"/>
        <v>0</v>
      </c>
      <c r="AI120" s="11">
        <f t="shared" si="162"/>
        <v>0</v>
      </c>
      <c r="AJ120" s="84">
        <f t="shared" si="163"/>
        <v>575</v>
      </c>
      <c r="AK120" s="160"/>
      <c r="AL120" s="85" t="s">
        <v>131</v>
      </c>
      <c r="AM120" s="11">
        <f aca="true" t="shared" si="170" ref="AM120:AM158">AA120+Q120+G120</f>
        <v>558</v>
      </c>
      <c r="AN120" s="11">
        <f aca="true" t="shared" si="171" ref="AN120:AN158">AB120+R120+H120</f>
        <v>640</v>
      </c>
      <c r="AO120" s="11"/>
      <c r="AP120" s="11">
        <f aca="true" t="shared" si="172" ref="AP120:AP158">AD120+T120+J120</f>
        <v>0</v>
      </c>
      <c r="AQ120" s="84">
        <f t="shared" si="164"/>
        <v>1198</v>
      </c>
      <c r="AR120" s="160"/>
      <c r="AZ120" s="30"/>
      <c r="BA120" s="85" t="s">
        <v>131</v>
      </c>
      <c r="BB120" s="11">
        <f t="shared" si="165"/>
        <v>555</v>
      </c>
      <c r="BC120" s="11">
        <f t="shared" si="166"/>
        <v>640</v>
      </c>
      <c r="BD120" s="11">
        <f t="shared" si="167"/>
        <v>0</v>
      </c>
      <c r="BE120" s="11">
        <f t="shared" si="168"/>
        <v>0</v>
      </c>
      <c r="BF120" s="84">
        <f t="shared" si="169"/>
        <v>1195</v>
      </c>
    </row>
    <row r="121" spans="1:58" ht="15">
      <c r="A121" s="82" t="s">
        <v>132</v>
      </c>
      <c r="B121" s="14"/>
      <c r="C121" s="11"/>
      <c r="D121" s="11"/>
      <c r="E121" s="11"/>
      <c r="F121" s="83">
        <f>SUM(B121:E121)</f>
        <v>0</v>
      </c>
      <c r="G121" s="14"/>
      <c r="H121" s="11"/>
      <c r="I121" s="11"/>
      <c r="J121" s="11"/>
      <c r="K121" s="15">
        <f t="shared" si="150"/>
        <v>0</v>
      </c>
      <c r="L121" s="14">
        <f t="shared" si="151"/>
        <v>0</v>
      </c>
      <c r="M121" s="11">
        <f t="shared" si="152"/>
        <v>0</v>
      </c>
      <c r="N121" s="11">
        <f t="shared" si="153"/>
        <v>0</v>
      </c>
      <c r="O121" s="11">
        <f t="shared" si="154"/>
        <v>0</v>
      </c>
      <c r="P121" s="15">
        <f t="shared" si="155"/>
        <v>0</v>
      </c>
      <c r="Q121" s="170"/>
      <c r="R121" s="5"/>
      <c r="S121" s="5"/>
      <c r="T121" s="5"/>
      <c r="U121" s="15">
        <f t="shared" si="156"/>
        <v>0</v>
      </c>
      <c r="V121" s="25"/>
      <c r="W121" s="11"/>
      <c r="X121" s="11"/>
      <c r="Y121" s="11"/>
      <c r="Z121" s="15">
        <f t="shared" si="157"/>
        <v>0</v>
      </c>
      <c r="AA121" s="14"/>
      <c r="AB121" s="11"/>
      <c r="AC121" s="11"/>
      <c r="AD121" s="11"/>
      <c r="AE121" s="15">
        <f t="shared" si="158"/>
        <v>0</v>
      </c>
      <c r="AF121" s="25">
        <f t="shared" si="159"/>
        <v>0</v>
      </c>
      <c r="AG121" s="11">
        <f t="shared" si="160"/>
        <v>0</v>
      </c>
      <c r="AH121" s="11">
        <f t="shared" si="161"/>
        <v>0</v>
      </c>
      <c r="AI121" s="11">
        <f t="shared" si="162"/>
        <v>0</v>
      </c>
      <c r="AJ121" s="84">
        <f t="shared" si="163"/>
        <v>0</v>
      </c>
      <c r="AK121" s="160"/>
      <c r="AL121" s="85" t="s">
        <v>132</v>
      </c>
      <c r="AM121" s="11">
        <f t="shared" si="170"/>
        <v>0</v>
      </c>
      <c r="AN121" s="11">
        <f t="shared" si="171"/>
        <v>0</v>
      </c>
      <c r="AO121" s="11">
        <f aca="true" t="shared" si="173" ref="AO121:AO158">AC121+S121+I121</f>
        <v>0</v>
      </c>
      <c r="AP121" s="11">
        <f t="shared" si="172"/>
        <v>0</v>
      </c>
      <c r="AQ121" s="84">
        <f t="shared" si="164"/>
        <v>0</v>
      </c>
      <c r="AR121" s="160"/>
      <c r="AS121" s="27"/>
      <c r="AT121" s="27"/>
      <c r="AU121" s="27"/>
      <c r="AV121" s="27"/>
      <c r="AW121" s="27"/>
      <c r="AX121" s="27"/>
      <c r="AY121" s="27"/>
      <c r="AZ121" s="30"/>
      <c r="BA121" s="85" t="s">
        <v>132</v>
      </c>
      <c r="BB121" s="11">
        <f t="shared" si="165"/>
        <v>0</v>
      </c>
      <c r="BC121" s="11">
        <f t="shared" si="166"/>
        <v>0</v>
      </c>
      <c r="BD121" s="11">
        <f t="shared" si="167"/>
        <v>0</v>
      </c>
      <c r="BE121" s="11">
        <f t="shared" si="168"/>
        <v>0</v>
      </c>
      <c r="BF121" s="84">
        <f t="shared" si="169"/>
        <v>0</v>
      </c>
    </row>
    <row r="122" spans="1:58" ht="15">
      <c r="A122" s="82" t="s">
        <v>133</v>
      </c>
      <c r="B122" s="14"/>
      <c r="C122" s="11">
        <v>6</v>
      </c>
      <c r="D122" s="11"/>
      <c r="E122" s="11"/>
      <c r="F122" s="83">
        <f>SUM(B122:E122)</f>
        <v>6</v>
      </c>
      <c r="G122" s="14">
        <v>107</v>
      </c>
      <c r="H122" s="11">
        <v>59</v>
      </c>
      <c r="I122" s="11"/>
      <c r="J122" s="11"/>
      <c r="K122" s="15">
        <f t="shared" si="150"/>
        <v>166</v>
      </c>
      <c r="L122" s="14">
        <f t="shared" si="151"/>
        <v>107</v>
      </c>
      <c r="M122" s="11">
        <f t="shared" si="152"/>
        <v>53</v>
      </c>
      <c r="N122" s="11">
        <f t="shared" si="153"/>
        <v>0</v>
      </c>
      <c r="O122" s="11">
        <f t="shared" si="154"/>
        <v>0</v>
      </c>
      <c r="P122" s="15">
        <f t="shared" si="155"/>
        <v>160</v>
      </c>
      <c r="Q122" s="170">
        <v>794</v>
      </c>
      <c r="R122" s="5">
        <v>775</v>
      </c>
      <c r="S122" s="5"/>
      <c r="T122" s="5"/>
      <c r="U122" s="15">
        <f t="shared" si="156"/>
        <v>1569</v>
      </c>
      <c r="V122" s="25"/>
      <c r="W122" s="11"/>
      <c r="X122" s="11"/>
      <c r="Y122" s="11"/>
      <c r="Z122" s="15">
        <f t="shared" si="157"/>
        <v>0</v>
      </c>
      <c r="AA122" s="14">
        <v>503</v>
      </c>
      <c r="AB122" s="11">
        <v>959</v>
      </c>
      <c r="AC122" s="11"/>
      <c r="AD122" s="11"/>
      <c r="AE122" s="15">
        <f t="shared" si="158"/>
        <v>1462</v>
      </c>
      <c r="AF122" s="25">
        <f t="shared" si="159"/>
        <v>503</v>
      </c>
      <c r="AG122" s="11">
        <f t="shared" si="160"/>
        <v>959</v>
      </c>
      <c r="AH122" s="11">
        <f t="shared" si="161"/>
        <v>0</v>
      </c>
      <c r="AI122" s="11">
        <f t="shared" si="162"/>
        <v>0</v>
      </c>
      <c r="AJ122" s="84">
        <f t="shared" si="163"/>
        <v>1462</v>
      </c>
      <c r="AK122" s="160"/>
      <c r="AL122" s="85" t="s">
        <v>133</v>
      </c>
      <c r="AM122" s="11">
        <f t="shared" si="170"/>
        <v>1404</v>
      </c>
      <c r="AN122" s="11">
        <f t="shared" si="171"/>
        <v>1793</v>
      </c>
      <c r="AO122" s="11">
        <f t="shared" si="173"/>
        <v>0</v>
      </c>
      <c r="AP122" s="11">
        <f t="shared" si="172"/>
        <v>0</v>
      </c>
      <c r="AQ122" s="84">
        <f t="shared" si="164"/>
        <v>3197</v>
      </c>
      <c r="AR122" s="160"/>
      <c r="AS122" s="27"/>
      <c r="AT122" s="27"/>
      <c r="AU122" s="27"/>
      <c r="AV122" s="27"/>
      <c r="AW122" s="27"/>
      <c r="AX122" s="27"/>
      <c r="AY122" s="27"/>
      <c r="AZ122" s="30"/>
      <c r="BA122" s="85" t="s">
        <v>133</v>
      </c>
      <c r="BB122" s="11">
        <f t="shared" si="165"/>
        <v>1297</v>
      </c>
      <c r="BC122" s="11">
        <f t="shared" si="166"/>
        <v>1734</v>
      </c>
      <c r="BD122" s="11">
        <f t="shared" si="167"/>
        <v>0</v>
      </c>
      <c r="BE122" s="11">
        <f t="shared" si="168"/>
        <v>0</v>
      </c>
      <c r="BF122" s="84">
        <f t="shared" si="169"/>
        <v>3031</v>
      </c>
    </row>
    <row r="123" spans="1:58" ht="15">
      <c r="A123" s="133" t="s">
        <v>168</v>
      </c>
      <c r="B123" s="25"/>
      <c r="C123" s="11"/>
      <c r="D123" s="11"/>
      <c r="E123" s="11"/>
      <c r="F123" s="83"/>
      <c r="G123" s="14"/>
      <c r="H123" s="11"/>
      <c r="I123" s="11"/>
      <c r="J123" s="11"/>
      <c r="K123" s="15">
        <f t="shared" si="150"/>
        <v>0</v>
      </c>
      <c r="L123" s="14">
        <f t="shared" si="151"/>
        <v>0</v>
      </c>
      <c r="M123" s="11">
        <f t="shared" si="152"/>
        <v>0</v>
      </c>
      <c r="N123" s="11">
        <f t="shared" si="153"/>
        <v>0</v>
      </c>
      <c r="O123" s="11">
        <f t="shared" si="154"/>
        <v>0</v>
      </c>
      <c r="P123" s="15">
        <f t="shared" si="155"/>
        <v>0</v>
      </c>
      <c r="Q123" s="170">
        <v>7</v>
      </c>
      <c r="R123" s="5">
        <v>12</v>
      </c>
      <c r="S123" s="5"/>
      <c r="T123" s="5"/>
      <c r="U123" s="15">
        <f t="shared" si="156"/>
        <v>19</v>
      </c>
      <c r="V123" s="25"/>
      <c r="W123" s="11"/>
      <c r="X123" s="11"/>
      <c r="Y123" s="11"/>
      <c r="Z123" s="15">
        <f t="shared" si="157"/>
        <v>0</v>
      </c>
      <c r="AA123" s="14">
        <v>4</v>
      </c>
      <c r="AB123" s="11">
        <v>12</v>
      </c>
      <c r="AC123" s="11"/>
      <c r="AD123" s="11"/>
      <c r="AE123" s="15">
        <f t="shared" si="158"/>
        <v>16</v>
      </c>
      <c r="AF123" s="25">
        <f t="shared" si="159"/>
        <v>4</v>
      </c>
      <c r="AG123" s="11">
        <f t="shared" si="160"/>
        <v>12</v>
      </c>
      <c r="AH123" s="11">
        <f t="shared" si="161"/>
        <v>0</v>
      </c>
      <c r="AI123" s="11">
        <f t="shared" si="162"/>
        <v>0</v>
      </c>
      <c r="AJ123" s="84">
        <f t="shared" si="163"/>
        <v>16</v>
      </c>
      <c r="AK123" s="160"/>
      <c r="AL123" s="85" t="s">
        <v>168</v>
      </c>
      <c r="AM123" s="11">
        <f t="shared" si="170"/>
        <v>11</v>
      </c>
      <c r="AN123" s="11">
        <f t="shared" si="171"/>
        <v>24</v>
      </c>
      <c r="AO123" s="11">
        <f t="shared" si="173"/>
        <v>0</v>
      </c>
      <c r="AP123" s="11">
        <f t="shared" si="172"/>
        <v>0</v>
      </c>
      <c r="AQ123" s="84">
        <f t="shared" si="164"/>
        <v>35</v>
      </c>
      <c r="AR123" s="160"/>
      <c r="AS123" s="27"/>
      <c r="AT123" s="27"/>
      <c r="AU123" s="27"/>
      <c r="AV123" s="27"/>
      <c r="AW123" s="27"/>
      <c r="AX123" s="27"/>
      <c r="AY123" s="27"/>
      <c r="AZ123" s="30"/>
      <c r="BA123" s="85" t="s">
        <v>168</v>
      </c>
      <c r="BB123" s="11">
        <f t="shared" si="165"/>
        <v>11</v>
      </c>
      <c r="BC123" s="11">
        <f t="shared" si="166"/>
        <v>24</v>
      </c>
      <c r="BD123" s="11">
        <f t="shared" si="167"/>
        <v>0</v>
      </c>
      <c r="BE123" s="11">
        <f t="shared" si="168"/>
        <v>0</v>
      </c>
      <c r="BF123" s="84">
        <f t="shared" si="169"/>
        <v>35</v>
      </c>
    </row>
    <row r="124" spans="1:58" ht="15">
      <c r="A124" s="82" t="s">
        <v>163</v>
      </c>
      <c r="B124" s="14">
        <v>1</v>
      </c>
      <c r="C124" s="11"/>
      <c r="D124" s="11"/>
      <c r="E124" s="11"/>
      <c r="F124" s="83">
        <f aca="true" t="shared" si="174" ref="F124:F131">SUM(B124:E124)</f>
        <v>1</v>
      </c>
      <c r="G124" s="14">
        <v>1</v>
      </c>
      <c r="H124" s="11"/>
      <c r="I124" s="11"/>
      <c r="J124" s="11"/>
      <c r="K124" s="15">
        <f t="shared" si="150"/>
        <v>1</v>
      </c>
      <c r="L124" s="14">
        <f t="shared" si="151"/>
        <v>0</v>
      </c>
      <c r="M124" s="11">
        <f t="shared" si="152"/>
        <v>0</v>
      </c>
      <c r="N124" s="11">
        <f t="shared" si="153"/>
        <v>0</v>
      </c>
      <c r="O124" s="11">
        <f t="shared" si="154"/>
        <v>0</v>
      </c>
      <c r="P124" s="15">
        <f t="shared" si="155"/>
        <v>0</v>
      </c>
      <c r="Q124" s="170">
        <v>18</v>
      </c>
      <c r="R124" s="5"/>
      <c r="S124" s="5"/>
      <c r="T124" s="5"/>
      <c r="U124" s="15">
        <f t="shared" si="156"/>
        <v>18</v>
      </c>
      <c r="V124" s="25"/>
      <c r="W124" s="11"/>
      <c r="X124" s="11"/>
      <c r="Y124" s="11"/>
      <c r="Z124" s="15">
        <f t="shared" si="157"/>
        <v>0</v>
      </c>
      <c r="AA124" s="14">
        <v>23</v>
      </c>
      <c r="AB124" s="11"/>
      <c r="AC124" s="11"/>
      <c r="AD124" s="11"/>
      <c r="AE124" s="15">
        <f t="shared" si="158"/>
        <v>23</v>
      </c>
      <c r="AF124" s="25">
        <f t="shared" si="159"/>
        <v>23</v>
      </c>
      <c r="AG124" s="11">
        <f t="shared" si="160"/>
        <v>0</v>
      </c>
      <c r="AH124" s="11">
        <f t="shared" si="161"/>
        <v>0</v>
      </c>
      <c r="AI124" s="11">
        <f t="shared" si="162"/>
        <v>0</v>
      </c>
      <c r="AJ124" s="84">
        <f t="shared" si="163"/>
        <v>23</v>
      </c>
      <c r="AK124" s="160"/>
      <c r="AL124" s="85" t="s">
        <v>163</v>
      </c>
      <c r="AM124" s="11">
        <f t="shared" si="170"/>
        <v>42</v>
      </c>
      <c r="AN124" s="11">
        <f t="shared" si="171"/>
        <v>0</v>
      </c>
      <c r="AO124" s="11">
        <f t="shared" si="173"/>
        <v>0</v>
      </c>
      <c r="AP124" s="11">
        <f t="shared" si="172"/>
        <v>0</v>
      </c>
      <c r="AQ124" s="84">
        <f t="shared" si="164"/>
        <v>42</v>
      </c>
      <c r="AR124" s="160"/>
      <c r="AS124" s="27"/>
      <c r="AT124" s="27"/>
      <c r="AU124" s="27"/>
      <c r="AV124" s="27"/>
      <c r="AW124" s="27"/>
      <c r="AX124" s="27"/>
      <c r="AY124" s="27"/>
      <c r="AZ124" s="30"/>
      <c r="BA124" s="85" t="s">
        <v>163</v>
      </c>
      <c r="BB124" s="11">
        <f t="shared" si="165"/>
        <v>41</v>
      </c>
      <c r="BC124" s="11">
        <f t="shared" si="166"/>
        <v>0</v>
      </c>
      <c r="BD124" s="11">
        <f t="shared" si="167"/>
        <v>0</v>
      </c>
      <c r="BE124" s="11">
        <f t="shared" si="168"/>
        <v>0</v>
      </c>
      <c r="BF124" s="84">
        <f t="shared" si="169"/>
        <v>41</v>
      </c>
    </row>
    <row r="125" spans="1:58" ht="15">
      <c r="A125" s="82" t="s">
        <v>169</v>
      </c>
      <c r="B125" s="14"/>
      <c r="C125" s="11">
        <v>6</v>
      </c>
      <c r="D125" s="11"/>
      <c r="E125" s="11"/>
      <c r="F125" s="83">
        <f t="shared" si="174"/>
        <v>6</v>
      </c>
      <c r="G125" s="14">
        <v>39</v>
      </c>
      <c r="H125" s="11">
        <v>75</v>
      </c>
      <c r="I125" s="11"/>
      <c r="J125" s="11"/>
      <c r="K125" s="15">
        <f t="shared" si="150"/>
        <v>114</v>
      </c>
      <c r="L125" s="14">
        <f t="shared" si="151"/>
        <v>39</v>
      </c>
      <c r="M125" s="11">
        <f t="shared" si="152"/>
        <v>69</v>
      </c>
      <c r="N125" s="11">
        <f t="shared" si="153"/>
        <v>0</v>
      </c>
      <c r="O125" s="11">
        <f t="shared" si="154"/>
        <v>0</v>
      </c>
      <c r="P125" s="15">
        <f t="shared" si="155"/>
        <v>108</v>
      </c>
      <c r="Q125" s="170">
        <v>511</v>
      </c>
      <c r="R125" s="5">
        <f>285+138+216+159</f>
        <v>798</v>
      </c>
      <c r="S125" s="5"/>
      <c r="T125" s="5"/>
      <c r="U125" s="15">
        <f t="shared" si="156"/>
        <v>1309</v>
      </c>
      <c r="V125" s="25"/>
      <c r="W125" s="11"/>
      <c r="X125" s="11"/>
      <c r="Y125" s="11"/>
      <c r="Z125" s="15">
        <f t="shared" si="157"/>
        <v>0</v>
      </c>
      <c r="AA125" s="14">
        <v>445</v>
      </c>
      <c r="AB125" s="11">
        <f>357+129+195+150</f>
        <v>831</v>
      </c>
      <c r="AC125" s="11"/>
      <c r="AD125" s="11"/>
      <c r="AE125" s="15">
        <f t="shared" si="158"/>
        <v>1276</v>
      </c>
      <c r="AF125" s="25">
        <f t="shared" si="159"/>
        <v>445</v>
      </c>
      <c r="AG125" s="11">
        <f t="shared" si="160"/>
        <v>831</v>
      </c>
      <c r="AH125" s="11">
        <f t="shared" si="161"/>
        <v>0</v>
      </c>
      <c r="AI125" s="11">
        <f t="shared" si="162"/>
        <v>0</v>
      </c>
      <c r="AJ125" s="84">
        <f t="shared" si="163"/>
        <v>1276</v>
      </c>
      <c r="AK125" s="160"/>
      <c r="AL125" s="85" t="s">
        <v>169</v>
      </c>
      <c r="AM125" s="11">
        <f t="shared" si="170"/>
        <v>995</v>
      </c>
      <c r="AN125" s="11">
        <f t="shared" si="171"/>
        <v>1704</v>
      </c>
      <c r="AO125" s="11">
        <f t="shared" si="173"/>
        <v>0</v>
      </c>
      <c r="AP125" s="11">
        <f t="shared" si="172"/>
        <v>0</v>
      </c>
      <c r="AQ125" s="84">
        <f t="shared" si="164"/>
        <v>2699</v>
      </c>
      <c r="AR125" s="160"/>
      <c r="AS125" s="27"/>
      <c r="AT125" s="27"/>
      <c r="AU125" s="27"/>
      <c r="AV125" s="27"/>
      <c r="AW125" s="27"/>
      <c r="AX125" s="27"/>
      <c r="AY125" s="27"/>
      <c r="AZ125" s="30"/>
      <c r="BA125" s="85" t="s">
        <v>134</v>
      </c>
      <c r="BB125" s="11">
        <f t="shared" si="165"/>
        <v>956</v>
      </c>
      <c r="BC125" s="11">
        <f t="shared" si="166"/>
        <v>1629</v>
      </c>
      <c r="BD125" s="11">
        <f t="shared" si="167"/>
        <v>0</v>
      </c>
      <c r="BE125" s="11">
        <f t="shared" si="168"/>
        <v>0</v>
      </c>
      <c r="BF125" s="84">
        <f t="shared" si="169"/>
        <v>2585</v>
      </c>
    </row>
    <row r="126" spans="1:58" ht="15">
      <c r="A126" s="82" t="s">
        <v>135</v>
      </c>
      <c r="B126" s="14"/>
      <c r="C126" s="11"/>
      <c r="D126" s="11"/>
      <c r="E126" s="11"/>
      <c r="F126" s="83">
        <f t="shared" si="174"/>
        <v>0</v>
      </c>
      <c r="G126" s="14"/>
      <c r="H126" s="11"/>
      <c r="I126" s="11"/>
      <c r="J126" s="11"/>
      <c r="K126" s="15">
        <f t="shared" si="150"/>
        <v>0</v>
      </c>
      <c r="L126" s="14">
        <f t="shared" si="151"/>
        <v>0</v>
      </c>
      <c r="M126" s="11">
        <f t="shared" si="152"/>
        <v>0</v>
      </c>
      <c r="N126" s="11">
        <f t="shared" si="153"/>
        <v>0</v>
      </c>
      <c r="O126" s="11">
        <f t="shared" si="154"/>
        <v>0</v>
      </c>
      <c r="P126" s="15">
        <f t="shared" si="155"/>
        <v>0</v>
      </c>
      <c r="Q126" s="170"/>
      <c r="R126" s="5"/>
      <c r="S126" s="5"/>
      <c r="T126" s="5"/>
      <c r="U126" s="15">
        <f t="shared" si="156"/>
        <v>0</v>
      </c>
      <c r="V126" s="25"/>
      <c r="W126" s="11"/>
      <c r="X126" s="11"/>
      <c r="Y126" s="11"/>
      <c r="Z126" s="15">
        <f t="shared" si="157"/>
        <v>0</v>
      </c>
      <c r="AA126" s="14"/>
      <c r="AB126" s="11"/>
      <c r="AC126" s="11"/>
      <c r="AD126" s="11"/>
      <c r="AE126" s="15">
        <f t="shared" si="158"/>
        <v>0</v>
      </c>
      <c r="AF126" s="25">
        <f t="shared" si="159"/>
        <v>0</v>
      </c>
      <c r="AG126" s="11">
        <f t="shared" si="160"/>
        <v>0</v>
      </c>
      <c r="AH126" s="11">
        <f t="shared" si="161"/>
        <v>0</v>
      </c>
      <c r="AI126" s="11">
        <f t="shared" si="162"/>
        <v>0</v>
      </c>
      <c r="AJ126" s="84">
        <f t="shared" si="163"/>
        <v>0</v>
      </c>
      <c r="AK126" s="160"/>
      <c r="AL126" s="85" t="s">
        <v>135</v>
      </c>
      <c r="AM126" s="11">
        <f t="shared" si="170"/>
        <v>0</v>
      </c>
      <c r="AN126" s="11">
        <f t="shared" si="171"/>
        <v>0</v>
      </c>
      <c r="AO126" s="11">
        <f t="shared" si="173"/>
        <v>0</v>
      </c>
      <c r="AP126" s="11">
        <f t="shared" si="172"/>
        <v>0</v>
      </c>
      <c r="AQ126" s="84">
        <f t="shared" si="164"/>
        <v>0</v>
      </c>
      <c r="AR126" s="160"/>
      <c r="AS126" s="27"/>
      <c r="AT126" s="27"/>
      <c r="AU126" s="27"/>
      <c r="AV126" s="27"/>
      <c r="AW126" s="27"/>
      <c r="AX126" s="27"/>
      <c r="AY126" s="27"/>
      <c r="AZ126" s="30"/>
      <c r="BA126" s="85" t="s">
        <v>135</v>
      </c>
      <c r="BB126" s="11">
        <f t="shared" si="165"/>
        <v>0</v>
      </c>
      <c r="BC126" s="11">
        <f t="shared" si="166"/>
        <v>0</v>
      </c>
      <c r="BD126" s="11">
        <f t="shared" si="167"/>
        <v>0</v>
      </c>
      <c r="BE126" s="11">
        <f t="shared" si="168"/>
        <v>0</v>
      </c>
      <c r="BF126" s="84">
        <f t="shared" si="169"/>
        <v>0</v>
      </c>
    </row>
    <row r="127" spans="1:58" ht="15">
      <c r="A127" s="82" t="s">
        <v>138</v>
      </c>
      <c r="B127" s="14"/>
      <c r="C127" s="11"/>
      <c r="D127" s="11"/>
      <c r="E127" s="11"/>
      <c r="F127" s="83">
        <f t="shared" si="174"/>
        <v>0</v>
      </c>
      <c r="G127" s="14"/>
      <c r="H127" s="11">
        <v>42</v>
      </c>
      <c r="I127" s="11"/>
      <c r="J127" s="11"/>
      <c r="K127" s="15">
        <f t="shared" si="150"/>
        <v>42</v>
      </c>
      <c r="L127" s="14">
        <f t="shared" si="151"/>
        <v>0</v>
      </c>
      <c r="M127" s="11">
        <f t="shared" si="152"/>
        <v>42</v>
      </c>
      <c r="N127" s="11">
        <f t="shared" si="153"/>
        <v>0</v>
      </c>
      <c r="O127" s="11">
        <f t="shared" si="154"/>
        <v>0</v>
      </c>
      <c r="P127" s="15">
        <f t="shared" si="155"/>
        <v>42</v>
      </c>
      <c r="Q127" s="170">
        <v>4</v>
      </c>
      <c r="R127" s="5">
        <v>13</v>
      </c>
      <c r="S127" s="5"/>
      <c r="T127" s="5"/>
      <c r="U127" s="15">
        <f t="shared" si="156"/>
        <v>17</v>
      </c>
      <c r="V127" s="25">
        <v>3</v>
      </c>
      <c r="W127" s="11"/>
      <c r="X127" s="11"/>
      <c r="Y127" s="11"/>
      <c r="Z127" s="15">
        <f t="shared" si="157"/>
        <v>3</v>
      </c>
      <c r="AA127" s="14">
        <v>83</v>
      </c>
      <c r="AB127" s="11">
        <v>15</v>
      </c>
      <c r="AC127" s="11"/>
      <c r="AD127" s="11"/>
      <c r="AE127" s="15">
        <f t="shared" si="158"/>
        <v>98</v>
      </c>
      <c r="AF127" s="25">
        <f t="shared" si="159"/>
        <v>80</v>
      </c>
      <c r="AG127" s="11">
        <f t="shared" si="160"/>
        <v>15</v>
      </c>
      <c r="AH127" s="11">
        <f t="shared" si="161"/>
        <v>0</v>
      </c>
      <c r="AI127" s="11">
        <f t="shared" si="162"/>
        <v>0</v>
      </c>
      <c r="AJ127" s="84">
        <f t="shared" si="163"/>
        <v>95</v>
      </c>
      <c r="AK127" s="160"/>
      <c r="AL127" s="85" t="s">
        <v>138</v>
      </c>
      <c r="AM127" s="11">
        <f t="shared" si="170"/>
        <v>87</v>
      </c>
      <c r="AN127" s="11">
        <f t="shared" si="171"/>
        <v>70</v>
      </c>
      <c r="AO127" s="11">
        <f t="shared" si="173"/>
        <v>0</v>
      </c>
      <c r="AP127" s="11">
        <f t="shared" si="172"/>
        <v>0</v>
      </c>
      <c r="AQ127" s="84">
        <f t="shared" si="164"/>
        <v>157</v>
      </c>
      <c r="AR127" s="160"/>
      <c r="AZ127" s="30"/>
      <c r="BA127" s="85" t="s">
        <v>138</v>
      </c>
      <c r="BB127" s="11">
        <f t="shared" si="165"/>
        <v>87</v>
      </c>
      <c r="BC127" s="11">
        <f t="shared" si="166"/>
        <v>28</v>
      </c>
      <c r="BD127" s="11">
        <f t="shared" si="167"/>
        <v>0</v>
      </c>
      <c r="BE127" s="11">
        <f t="shared" si="168"/>
        <v>0</v>
      </c>
      <c r="BF127" s="84">
        <f t="shared" si="169"/>
        <v>115</v>
      </c>
    </row>
    <row r="128" spans="1:58" ht="15">
      <c r="A128" s="82" t="s">
        <v>51</v>
      </c>
      <c r="B128" s="14"/>
      <c r="C128" s="11"/>
      <c r="D128" s="11"/>
      <c r="E128" s="11"/>
      <c r="F128" s="83">
        <f t="shared" si="174"/>
        <v>0</v>
      </c>
      <c r="G128" s="14">
        <v>64</v>
      </c>
      <c r="H128" s="11"/>
      <c r="I128" s="11"/>
      <c r="J128" s="11"/>
      <c r="K128" s="15">
        <f t="shared" si="150"/>
        <v>64</v>
      </c>
      <c r="L128" s="14">
        <f t="shared" si="151"/>
        <v>64</v>
      </c>
      <c r="M128" s="11">
        <f t="shared" si="152"/>
        <v>0</v>
      </c>
      <c r="N128" s="11">
        <f t="shared" si="153"/>
        <v>0</v>
      </c>
      <c r="O128" s="11">
        <f t="shared" si="154"/>
        <v>0</v>
      </c>
      <c r="P128" s="15">
        <f t="shared" si="155"/>
        <v>64</v>
      </c>
      <c r="Q128" s="170">
        <v>88</v>
      </c>
      <c r="R128" s="5"/>
      <c r="S128" s="5"/>
      <c r="T128" s="5"/>
      <c r="U128" s="15">
        <f t="shared" si="156"/>
        <v>88</v>
      </c>
      <c r="V128" s="25"/>
      <c r="W128" s="11"/>
      <c r="X128" s="11"/>
      <c r="Y128" s="11"/>
      <c r="Z128" s="15">
        <f t="shared" si="157"/>
        <v>0</v>
      </c>
      <c r="AA128" s="14">
        <v>88</v>
      </c>
      <c r="AB128" s="11">
        <v>21</v>
      </c>
      <c r="AC128" s="11"/>
      <c r="AD128" s="11"/>
      <c r="AE128" s="15">
        <f t="shared" si="158"/>
        <v>109</v>
      </c>
      <c r="AF128" s="25">
        <f t="shared" si="159"/>
        <v>88</v>
      </c>
      <c r="AG128" s="11">
        <f t="shared" si="160"/>
        <v>21</v>
      </c>
      <c r="AH128" s="11">
        <f t="shared" si="161"/>
        <v>0</v>
      </c>
      <c r="AI128" s="11">
        <f t="shared" si="162"/>
        <v>0</v>
      </c>
      <c r="AJ128" s="84">
        <f t="shared" si="163"/>
        <v>109</v>
      </c>
      <c r="AK128" s="160"/>
      <c r="AL128" s="85" t="s">
        <v>51</v>
      </c>
      <c r="AM128" s="11">
        <f t="shared" si="170"/>
        <v>240</v>
      </c>
      <c r="AN128" s="11">
        <f t="shared" si="171"/>
        <v>21</v>
      </c>
      <c r="AO128" s="11">
        <f t="shared" si="173"/>
        <v>0</v>
      </c>
      <c r="AP128" s="11">
        <f t="shared" si="172"/>
        <v>0</v>
      </c>
      <c r="AQ128" s="84">
        <f t="shared" si="164"/>
        <v>261</v>
      </c>
      <c r="AR128" s="160"/>
      <c r="AZ128" s="30"/>
      <c r="BA128" s="85" t="s">
        <v>51</v>
      </c>
      <c r="BB128" s="11">
        <f t="shared" si="165"/>
        <v>176</v>
      </c>
      <c r="BC128" s="11">
        <f t="shared" si="166"/>
        <v>21</v>
      </c>
      <c r="BD128" s="11">
        <f t="shared" si="167"/>
        <v>0</v>
      </c>
      <c r="BE128" s="11">
        <f t="shared" si="168"/>
        <v>0</v>
      </c>
      <c r="BF128" s="84">
        <f t="shared" si="169"/>
        <v>197</v>
      </c>
    </row>
    <row r="129" spans="1:58" ht="15">
      <c r="A129" s="82" t="s">
        <v>52</v>
      </c>
      <c r="B129" s="14"/>
      <c r="C129" s="11"/>
      <c r="D129" s="11"/>
      <c r="E129" s="11"/>
      <c r="F129" s="83">
        <f t="shared" si="174"/>
        <v>0</v>
      </c>
      <c r="G129" s="14">
        <v>10</v>
      </c>
      <c r="H129" s="11"/>
      <c r="I129" s="11"/>
      <c r="J129" s="11"/>
      <c r="K129" s="15">
        <f t="shared" si="150"/>
        <v>10</v>
      </c>
      <c r="L129" s="14">
        <f t="shared" si="151"/>
        <v>10</v>
      </c>
      <c r="M129" s="11">
        <f t="shared" si="152"/>
        <v>0</v>
      </c>
      <c r="N129" s="11">
        <f t="shared" si="153"/>
        <v>0</v>
      </c>
      <c r="O129" s="11">
        <f t="shared" si="154"/>
        <v>0</v>
      </c>
      <c r="P129" s="15">
        <f t="shared" si="155"/>
        <v>10</v>
      </c>
      <c r="Q129" s="170">
        <v>138</v>
      </c>
      <c r="R129" s="5"/>
      <c r="S129" s="5"/>
      <c r="T129" s="5"/>
      <c r="U129" s="15">
        <f t="shared" si="156"/>
        <v>138</v>
      </c>
      <c r="V129" s="25"/>
      <c r="W129" s="11"/>
      <c r="X129" s="11"/>
      <c r="Y129" s="11"/>
      <c r="Z129" s="15">
        <f t="shared" si="157"/>
        <v>0</v>
      </c>
      <c r="AA129" s="14">
        <v>98</v>
      </c>
      <c r="AB129" s="11"/>
      <c r="AC129" s="11"/>
      <c r="AD129" s="11"/>
      <c r="AE129" s="15">
        <f t="shared" si="158"/>
        <v>98</v>
      </c>
      <c r="AF129" s="25">
        <f t="shared" si="159"/>
        <v>98</v>
      </c>
      <c r="AG129" s="11">
        <f t="shared" si="160"/>
        <v>0</v>
      </c>
      <c r="AH129" s="11">
        <f t="shared" si="161"/>
        <v>0</v>
      </c>
      <c r="AI129" s="11">
        <f t="shared" si="162"/>
        <v>0</v>
      </c>
      <c r="AJ129" s="84">
        <f t="shared" si="163"/>
        <v>98</v>
      </c>
      <c r="AK129" s="160"/>
      <c r="AL129" s="85" t="s">
        <v>52</v>
      </c>
      <c r="AM129" s="11">
        <f t="shared" si="170"/>
        <v>246</v>
      </c>
      <c r="AN129" s="11">
        <f t="shared" si="171"/>
        <v>0</v>
      </c>
      <c r="AO129" s="11">
        <f t="shared" si="173"/>
        <v>0</v>
      </c>
      <c r="AP129" s="11">
        <f t="shared" si="172"/>
        <v>0</v>
      </c>
      <c r="AQ129" s="84">
        <f t="shared" si="164"/>
        <v>246</v>
      </c>
      <c r="AR129" s="160"/>
      <c r="AS129" s="27"/>
      <c r="AT129" s="27"/>
      <c r="AU129" s="27"/>
      <c r="AV129" s="27"/>
      <c r="AW129" s="27"/>
      <c r="AX129" s="27"/>
      <c r="AY129" s="27"/>
      <c r="AZ129" s="30"/>
      <c r="BA129" s="85" t="s">
        <v>52</v>
      </c>
      <c r="BB129" s="11">
        <f t="shared" si="165"/>
        <v>236</v>
      </c>
      <c r="BC129" s="11">
        <f t="shared" si="166"/>
        <v>0</v>
      </c>
      <c r="BD129" s="11">
        <f t="shared" si="167"/>
        <v>0</v>
      </c>
      <c r="BE129" s="11">
        <f t="shared" si="168"/>
        <v>0</v>
      </c>
      <c r="BF129" s="84">
        <f t="shared" si="169"/>
        <v>236</v>
      </c>
    </row>
    <row r="130" spans="1:58" ht="15">
      <c r="A130" s="82" t="s">
        <v>53</v>
      </c>
      <c r="B130" s="14"/>
      <c r="C130" s="11"/>
      <c r="D130" s="11"/>
      <c r="E130" s="11"/>
      <c r="F130" s="83">
        <f t="shared" si="174"/>
        <v>0</v>
      </c>
      <c r="G130" s="14">
        <v>87</v>
      </c>
      <c r="H130" s="11"/>
      <c r="I130" s="11"/>
      <c r="J130" s="11"/>
      <c r="K130" s="15">
        <f t="shared" si="150"/>
        <v>87</v>
      </c>
      <c r="L130" s="14">
        <f t="shared" si="151"/>
        <v>87</v>
      </c>
      <c r="M130" s="11">
        <f t="shared" si="152"/>
        <v>0</v>
      </c>
      <c r="N130" s="11">
        <f t="shared" si="153"/>
        <v>0</v>
      </c>
      <c r="O130" s="11">
        <f t="shared" si="154"/>
        <v>0</v>
      </c>
      <c r="P130" s="15">
        <f t="shared" si="155"/>
        <v>87</v>
      </c>
      <c r="Q130" s="170">
        <v>336</v>
      </c>
      <c r="R130" s="5"/>
      <c r="S130" s="5"/>
      <c r="T130" s="5"/>
      <c r="U130" s="15">
        <f t="shared" si="156"/>
        <v>336</v>
      </c>
      <c r="V130" s="25"/>
      <c r="W130" s="11"/>
      <c r="X130" s="11"/>
      <c r="Y130" s="11"/>
      <c r="Z130" s="15">
        <f t="shared" si="157"/>
        <v>0</v>
      </c>
      <c r="AA130" s="14">
        <v>375</v>
      </c>
      <c r="AB130" s="11"/>
      <c r="AC130" s="11"/>
      <c r="AD130" s="11"/>
      <c r="AE130" s="15">
        <f t="shared" si="158"/>
        <v>375</v>
      </c>
      <c r="AF130" s="25">
        <f t="shared" si="159"/>
        <v>375</v>
      </c>
      <c r="AG130" s="11">
        <f t="shared" si="160"/>
        <v>0</v>
      </c>
      <c r="AH130" s="11">
        <f t="shared" si="161"/>
        <v>0</v>
      </c>
      <c r="AI130" s="11">
        <f t="shared" si="162"/>
        <v>0</v>
      </c>
      <c r="AJ130" s="84">
        <f t="shared" si="163"/>
        <v>375</v>
      </c>
      <c r="AK130" s="160"/>
      <c r="AL130" s="85" t="s">
        <v>53</v>
      </c>
      <c r="AM130" s="11">
        <f t="shared" si="170"/>
        <v>798</v>
      </c>
      <c r="AN130" s="11">
        <f t="shared" si="171"/>
        <v>0</v>
      </c>
      <c r="AO130" s="11">
        <f t="shared" si="173"/>
        <v>0</v>
      </c>
      <c r="AP130" s="11">
        <f t="shared" si="172"/>
        <v>0</v>
      </c>
      <c r="AQ130" s="84">
        <f t="shared" si="164"/>
        <v>798</v>
      </c>
      <c r="AR130" s="160"/>
      <c r="AS130" s="27"/>
      <c r="AT130" s="27"/>
      <c r="AU130" s="27"/>
      <c r="AV130" s="27"/>
      <c r="AW130" s="27"/>
      <c r="AX130" s="27"/>
      <c r="AY130" s="27"/>
      <c r="AZ130" s="30"/>
      <c r="BA130" s="85" t="s">
        <v>53</v>
      </c>
      <c r="BB130" s="11">
        <f t="shared" si="165"/>
        <v>711</v>
      </c>
      <c r="BC130" s="11">
        <f t="shared" si="166"/>
        <v>0</v>
      </c>
      <c r="BD130" s="11">
        <f t="shared" si="167"/>
        <v>0</v>
      </c>
      <c r="BE130" s="11">
        <f t="shared" si="168"/>
        <v>0</v>
      </c>
      <c r="BF130" s="84">
        <f t="shared" si="169"/>
        <v>711</v>
      </c>
    </row>
    <row r="131" spans="1:58" ht="15">
      <c r="A131" s="82" t="s">
        <v>54</v>
      </c>
      <c r="B131" s="14">
        <v>6</v>
      </c>
      <c r="C131" s="11"/>
      <c r="D131" s="11"/>
      <c r="E131" s="11"/>
      <c r="F131" s="83">
        <f t="shared" si="174"/>
        <v>6</v>
      </c>
      <c r="G131" s="14">
        <v>93</v>
      </c>
      <c r="H131" s="11">
        <v>48</v>
      </c>
      <c r="I131" s="11"/>
      <c r="J131" s="11"/>
      <c r="K131" s="15">
        <f t="shared" si="150"/>
        <v>141</v>
      </c>
      <c r="L131" s="14">
        <f t="shared" si="151"/>
        <v>87</v>
      </c>
      <c r="M131" s="11">
        <f t="shared" si="152"/>
        <v>48</v>
      </c>
      <c r="N131" s="11">
        <f t="shared" si="153"/>
        <v>0</v>
      </c>
      <c r="O131" s="11">
        <f t="shared" si="154"/>
        <v>0</v>
      </c>
      <c r="P131" s="15">
        <f t="shared" si="155"/>
        <v>135</v>
      </c>
      <c r="Q131" s="170">
        <v>825</v>
      </c>
      <c r="R131" s="5">
        <v>234</v>
      </c>
      <c r="S131" s="5"/>
      <c r="T131" s="5"/>
      <c r="U131" s="15">
        <f t="shared" si="156"/>
        <v>1059</v>
      </c>
      <c r="V131" s="25"/>
      <c r="W131" s="11"/>
      <c r="X131" s="11"/>
      <c r="Y131" s="11"/>
      <c r="Z131" s="15">
        <f t="shared" si="157"/>
        <v>0</v>
      </c>
      <c r="AA131" s="14">
        <v>477</v>
      </c>
      <c r="AB131" s="11">
        <v>243</v>
      </c>
      <c r="AC131" s="11"/>
      <c r="AD131" s="11"/>
      <c r="AE131" s="15">
        <f t="shared" si="158"/>
        <v>720</v>
      </c>
      <c r="AF131" s="25">
        <f t="shared" si="159"/>
        <v>477</v>
      </c>
      <c r="AG131" s="11">
        <f t="shared" si="160"/>
        <v>243</v>
      </c>
      <c r="AH131" s="11">
        <f t="shared" si="161"/>
        <v>0</v>
      </c>
      <c r="AI131" s="11">
        <f t="shared" si="162"/>
        <v>0</v>
      </c>
      <c r="AJ131" s="84">
        <f t="shared" si="163"/>
        <v>720</v>
      </c>
      <c r="AK131" s="160"/>
      <c r="AL131" s="85" t="s">
        <v>54</v>
      </c>
      <c r="AM131" s="11">
        <f t="shared" si="170"/>
        <v>1395</v>
      </c>
      <c r="AN131" s="11">
        <f t="shared" si="171"/>
        <v>525</v>
      </c>
      <c r="AO131" s="11">
        <f t="shared" si="173"/>
        <v>0</v>
      </c>
      <c r="AP131" s="11">
        <f t="shared" si="172"/>
        <v>0</v>
      </c>
      <c r="AQ131" s="84">
        <f t="shared" si="164"/>
        <v>1920</v>
      </c>
      <c r="AR131" s="160"/>
      <c r="AS131" s="27"/>
      <c r="AT131" s="27"/>
      <c r="AU131" s="27"/>
      <c r="AV131" s="27"/>
      <c r="AW131" s="27"/>
      <c r="AX131" s="27"/>
      <c r="AY131" s="27"/>
      <c r="AZ131" s="30"/>
      <c r="BA131" s="85" t="s">
        <v>54</v>
      </c>
      <c r="BB131" s="11">
        <f t="shared" si="165"/>
        <v>1302</v>
      </c>
      <c r="BC131" s="11">
        <f t="shared" si="166"/>
        <v>477</v>
      </c>
      <c r="BD131" s="11">
        <f t="shared" si="167"/>
        <v>0</v>
      </c>
      <c r="BE131" s="11">
        <f t="shared" si="168"/>
        <v>0</v>
      </c>
      <c r="BF131" s="84">
        <f t="shared" si="169"/>
        <v>1779</v>
      </c>
    </row>
    <row r="132" spans="1:58" ht="15">
      <c r="A132" s="82" t="s">
        <v>179</v>
      </c>
      <c r="B132" s="14"/>
      <c r="C132" s="11"/>
      <c r="D132" s="11"/>
      <c r="E132" s="11"/>
      <c r="F132" s="83"/>
      <c r="G132" s="14"/>
      <c r="H132" s="11"/>
      <c r="I132" s="11"/>
      <c r="J132" s="11"/>
      <c r="K132" s="15"/>
      <c r="L132" s="14"/>
      <c r="M132" s="25"/>
      <c r="N132" s="25"/>
      <c r="O132" s="25"/>
      <c r="P132" s="177"/>
      <c r="Q132" s="170"/>
      <c r="R132" s="5">
        <v>42</v>
      </c>
      <c r="S132" s="5"/>
      <c r="T132" s="5"/>
      <c r="U132" s="15">
        <f t="shared" si="156"/>
        <v>42</v>
      </c>
      <c r="V132" s="25"/>
      <c r="W132" s="11"/>
      <c r="X132" s="11"/>
      <c r="Y132" s="11"/>
      <c r="Z132" s="15"/>
      <c r="AA132" s="14"/>
      <c r="AB132" s="11">
        <v>24</v>
      </c>
      <c r="AC132" s="11"/>
      <c r="AD132" s="11"/>
      <c r="AE132" s="15">
        <f>SUM(AA132:AD132)</f>
        <v>24</v>
      </c>
      <c r="AF132" s="25">
        <f t="shared" si="159"/>
        <v>0</v>
      </c>
      <c r="AG132" s="11">
        <f t="shared" si="160"/>
        <v>24</v>
      </c>
      <c r="AH132" s="11">
        <f t="shared" si="161"/>
        <v>0</v>
      </c>
      <c r="AI132" s="11">
        <f t="shared" si="162"/>
        <v>0</v>
      </c>
      <c r="AJ132" s="84">
        <f t="shared" si="163"/>
        <v>24</v>
      </c>
      <c r="AK132" s="160"/>
      <c r="AL132" s="85" t="s">
        <v>179</v>
      </c>
      <c r="AM132" s="11">
        <f t="shared" si="170"/>
        <v>0</v>
      </c>
      <c r="AN132" s="11">
        <f t="shared" si="171"/>
        <v>66</v>
      </c>
      <c r="AO132" s="11">
        <f t="shared" si="173"/>
        <v>0</v>
      </c>
      <c r="AP132" s="11">
        <f t="shared" si="172"/>
        <v>0</v>
      </c>
      <c r="AQ132" s="84">
        <f t="shared" si="164"/>
        <v>66</v>
      </c>
      <c r="AR132" s="160"/>
      <c r="AS132" s="27"/>
      <c r="AT132" s="27"/>
      <c r="AU132" s="27"/>
      <c r="AV132" s="27"/>
      <c r="AW132" s="27"/>
      <c r="AX132" s="27"/>
      <c r="AY132" s="27"/>
      <c r="AZ132" s="30"/>
      <c r="BA132" s="82" t="s">
        <v>179</v>
      </c>
      <c r="BB132" s="11">
        <f t="shared" si="165"/>
        <v>0</v>
      </c>
      <c r="BC132" s="11">
        <f t="shared" si="166"/>
        <v>66</v>
      </c>
      <c r="BD132" s="11">
        <f t="shared" si="167"/>
        <v>0</v>
      </c>
      <c r="BE132" s="11">
        <f t="shared" si="168"/>
        <v>0</v>
      </c>
      <c r="BF132" s="84">
        <f t="shared" si="169"/>
        <v>66</v>
      </c>
    </row>
    <row r="133" spans="1:58" ht="15">
      <c r="A133" s="82" t="s">
        <v>56</v>
      </c>
      <c r="B133" s="14"/>
      <c r="C133" s="11"/>
      <c r="D133" s="11"/>
      <c r="E133" s="11"/>
      <c r="F133" s="83">
        <f aca="true" t="shared" si="175" ref="F133:F158">SUM(B133:E133)</f>
        <v>0</v>
      </c>
      <c r="G133" s="14"/>
      <c r="H133" s="11"/>
      <c r="I133" s="11"/>
      <c r="J133" s="11"/>
      <c r="K133" s="15">
        <f aca="true" t="shared" si="176" ref="K133:K156">SUM(G133:J133)</f>
        <v>0</v>
      </c>
      <c r="L133" s="14">
        <f aca="true" t="shared" si="177" ref="L133:P134">(G133-B133)</f>
        <v>0</v>
      </c>
      <c r="M133" s="25">
        <f t="shared" si="177"/>
        <v>0</v>
      </c>
      <c r="N133" s="25">
        <f t="shared" si="177"/>
        <v>0</v>
      </c>
      <c r="O133" s="25">
        <f t="shared" si="177"/>
        <v>0</v>
      </c>
      <c r="P133" s="177">
        <f t="shared" si="177"/>
        <v>0</v>
      </c>
      <c r="Q133" s="170"/>
      <c r="R133" s="5"/>
      <c r="S133" s="5"/>
      <c r="T133" s="5"/>
      <c r="U133" s="15">
        <f t="shared" si="156"/>
        <v>0</v>
      </c>
      <c r="V133" s="25"/>
      <c r="W133" s="11"/>
      <c r="X133" s="11"/>
      <c r="Y133" s="11"/>
      <c r="Z133" s="15">
        <f aca="true" t="shared" si="178" ref="Z133:Z158">SUM(V133:Y133)</f>
        <v>0</v>
      </c>
      <c r="AA133" s="14"/>
      <c r="AB133" s="11"/>
      <c r="AC133" s="11"/>
      <c r="AD133" s="11"/>
      <c r="AE133" s="15">
        <f aca="true" t="shared" si="179" ref="AE133:AE158">SUM(AA133:AD133)</f>
        <v>0</v>
      </c>
      <c r="AF133" s="25">
        <f t="shared" si="159"/>
        <v>0</v>
      </c>
      <c r="AG133" s="11">
        <f t="shared" si="160"/>
        <v>0</v>
      </c>
      <c r="AH133" s="11">
        <f t="shared" si="161"/>
        <v>0</v>
      </c>
      <c r="AI133" s="11">
        <f t="shared" si="162"/>
        <v>0</v>
      </c>
      <c r="AJ133" s="84">
        <f t="shared" si="163"/>
        <v>0</v>
      </c>
      <c r="AK133" s="160"/>
      <c r="AL133" s="85" t="s">
        <v>56</v>
      </c>
      <c r="AM133" s="11">
        <f t="shared" si="170"/>
        <v>0</v>
      </c>
      <c r="AN133" s="11">
        <f t="shared" si="171"/>
        <v>0</v>
      </c>
      <c r="AO133" s="11">
        <f t="shared" si="173"/>
        <v>0</v>
      </c>
      <c r="AP133" s="11">
        <f t="shared" si="172"/>
        <v>0</v>
      </c>
      <c r="AQ133" s="84">
        <f t="shared" si="164"/>
        <v>0</v>
      </c>
      <c r="AR133" s="160"/>
      <c r="AS133" s="27"/>
      <c r="AT133" s="27"/>
      <c r="AU133" s="27"/>
      <c r="AV133" s="27"/>
      <c r="AW133" s="27"/>
      <c r="AX133" s="27"/>
      <c r="AY133" s="27"/>
      <c r="AZ133" s="30"/>
      <c r="BA133" s="85" t="s">
        <v>56</v>
      </c>
      <c r="BB133" s="11">
        <f t="shared" si="165"/>
        <v>0</v>
      </c>
      <c r="BC133" s="11">
        <f t="shared" si="166"/>
        <v>0</v>
      </c>
      <c r="BD133" s="11">
        <f t="shared" si="167"/>
        <v>0</v>
      </c>
      <c r="BE133" s="11">
        <f t="shared" si="168"/>
        <v>0</v>
      </c>
      <c r="BF133" s="84">
        <f t="shared" si="169"/>
        <v>0</v>
      </c>
    </row>
    <row r="134" spans="1:58" ht="15">
      <c r="A134" s="82" t="s">
        <v>153</v>
      </c>
      <c r="B134" s="14"/>
      <c r="C134" s="11"/>
      <c r="D134" s="11"/>
      <c r="E134" s="11"/>
      <c r="F134" s="83">
        <f t="shared" si="175"/>
        <v>0</v>
      </c>
      <c r="G134" s="14"/>
      <c r="H134" s="11"/>
      <c r="I134" s="11"/>
      <c r="J134" s="11"/>
      <c r="K134" s="15">
        <f t="shared" si="176"/>
        <v>0</v>
      </c>
      <c r="L134" s="14">
        <f t="shared" si="177"/>
        <v>0</v>
      </c>
      <c r="M134" s="25">
        <f t="shared" si="177"/>
        <v>0</v>
      </c>
      <c r="N134" s="25">
        <f t="shared" si="177"/>
        <v>0</v>
      </c>
      <c r="O134" s="25">
        <f t="shared" si="177"/>
        <v>0</v>
      </c>
      <c r="P134" s="177">
        <f t="shared" si="177"/>
        <v>0</v>
      </c>
      <c r="Q134" s="170"/>
      <c r="R134" s="5"/>
      <c r="S134" s="5"/>
      <c r="T134" s="5"/>
      <c r="U134" s="15">
        <f t="shared" si="156"/>
        <v>0</v>
      </c>
      <c r="V134" s="25"/>
      <c r="W134" s="11"/>
      <c r="X134" s="11"/>
      <c r="Y134" s="11"/>
      <c r="Z134" s="15">
        <f t="shared" si="178"/>
        <v>0</v>
      </c>
      <c r="AA134" s="14"/>
      <c r="AB134" s="11"/>
      <c r="AC134" s="11"/>
      <c r="AD134" s="11"/>
      <c r="AE134" s="15">
        <f t="shared" si="179"/>
        <v>0</v>
      </c>
      <c r="AF134" s="25">
        <f t="shared" si="159"/>
        <v>0</v>
      </c>
      <c r="AG134" s="11">
        <f t="shared" si="160"/>
        <v>0</v>
      </c>
      <c r="AH134" s="11">
        <f t="shared" si="161"/>
        <v>0</v>
      </c>
      <c r="AI134" s="11">
        <f t="shared" si="162"/>
        <v>0</v>
      </c>
      <c r="AJ134" s="84">
        <f t="shared" si="163"/>
        <v>0</v>
      </c>
      <c r="AK134" s="160"/>
      <c r="AL134" s="85" t="s">
        <v>153</v>
      </c>
      <c r="AM134" s="11">
        <f t="shared" si="170"/>
        <v>0</v>
      </c>
      <c r="AN134" s="11">
        <f t="shared" si="171"/>
        <v>0</v>
      </c>
      <c r="AO134" s="11">
        <f t="shared" si="173"/>
        <v>0</v>
      </c>
      <c r="AP134" s="11">
        <f t="shared" si="172"/>
        <v>0</v>
      </c>
      <c r="AQ134" s="84">
        <f t="shared" si="164"/>
        <v>0</v>
      </c>
      <c r="AR134" s="160"/>
      <c r="AS134" s="27"/>
      <c r="AT134" s="27"/>
      <c r="AU134" s="27"/>
      <c r="AV134" s="27"/>
      <c r="AW134" s="27"/>
      <c r="AX134" s="27"/>
      <c r="AY134" s="27"/>
      <c r="AZ134" s="30"/>
      <c r="BA134" s="85" t="s">
        <v>153</v>
      </c>
      <c r="BB134" s="11">
        <f t="shared" si="165"/>
        <v>0</v>
      </c>
      <c r="BC134" s="11">
        <f t="shared" si="166"/>
        <v>0</v>
      </c>
      <c r="BD134" s="11">
        <f t="shared" si="167"/>
        <v>0</v>
      </c>
      <c r="BE134" s="11">
        <f t="shared" si="168"/>
        <v>0</v>
      </c>
      <c r="BF134" s="84">
        <f t="shared" si="169"/>
        <v>0</v>
      </c>
    </row>
    <row r="135" spans="1:58" ht="15">
      <c r="A135" s="82" t="s">
        <v>55</v>
      </c>
      <c r="B135" s="14"/>
      <c r="C135" s="11"/>
      <c r="D135" s="11"/>
      <c r="E135" s="11"/>
      <c r="F135" s="83">
        <f t="shared" si="175"/>
        <v>0</v>
      </c>
      <c r="G135" s="14"/>
      <c r="H135" s="11"/>
      <c r="I135" s="11"/>
      <c r="J135" s="11"/>
      <c r="K135" s="15">
        <f t="shared" si="176"/>
        <v>0</v>
      </c>
      <c r="L135" s="14">
        <f aca="true" t="shared" si="180" ref="L135:L158">(G135-B135)</f>
        <v>0</v>
      </c>
      <c r="M135" s="11">
        <f aca="true" t="shared" si="181" ref="M135:M158">(H135-C135)</f>
        <v>0</v>
      </c>
      <c r="N135" s="11">
        <f aca="true" t="shared" si="182" ref="N135:N158">(I135-D135)</f>
        <v>0</v>
      </c>
      <c r="O135" s="11">
        <f aca="true" t="shared" si="183" ref="O135:O158">(J135-E135)</f>
        <v>0</v>
      </c>
      <c r="P135" s="15">
        <f aca="true" t="shared" si="184" ref="P135:P158">SUM(L135:O135)</f>
        <v>0</v>
      </c>
      <c r="Q135" s="170">
        <v>162</v>
      </c>
      <c r="R135" s="5"/>
      <c r="S135" s="5"/>
      <c r="T135" s="5"/>
      <c r="U135" s="15">
        <f t="shared" si="156"/>
        <v>162</v>
      </c>
      <c r="V135" s="25"/>
      <c r="W135" s="11"/>
      <c r="X135" s="11"/>
      <c r="Y135" s="11"/>
      <c r="Z135" s="15">
        <f t="shared" si="178"/>
        <v>0</v>
      </c>
      <c r="AA135" s="14">
        <v>161</v>
      </c>
      <c r="AB135" s="11"/>
      <c r="AC135" s="11"/>
      <c r="AD135" s="11"/>
      <c r="AE135" s="15">
        <f t="shared" si="179"/>
        <v>161</v>
      </c>
      <c r="AF135" s="25">
        <f t="shared" si="159"/>
        <v>161</v>
      </c>
      <c r="AG135" s="11">
        <f t="shared" si="160"/>
        <v>0</v>
      </c>
      <c r="AH135" s="11">
        <f t="shared" si="161"/>
        <v>0</v>
      </c>
      <c r="AI135" s="11">
        <f t="shared" si="162"/>
        <v>0</v>
      </c>
      <c r="AJ135" s="84">
        <f t="shared" si="163"/>
        <v>161</v>
      </c>
      <c r="AK135" s="160"/>
      <c r="AL135" s="85" t="s">
        <v>55</v>
      </c>
      <c r="AM135" s="11">
        <f t="shared" si="170"/>
        <v>323</v>
      </c>
      <c r="AN135" s="11">
        <f t="shared" si="171"/>
        <v>0</v>
      </c>
      <c r="AO135" s="11">
        <f t="shared" si="173"/>
        <v>0</v>
      </c>
      <c r="AP135" s="11">
        <f t="shared" si="172"/>
        <v>0</v>
      </c>
      <c r="AQ135" s="84">
        <f t="shared" si="164"/>
        <v>323</v>
      </c>
      <c r="AR135" s="160"/>
      <c r="AS135" s="27"/>
      <c r="AT135" s="27"/>
      <c r="AU135" s="27"/>
      <c r="AV135" s="27"/>
      <c r="AW135" s="27"/>
      <c r="AX135" s="27"/>
      <c r="AY135" s="27"/>
      <c r="AZ135" s="30"/>
      <c r="BA135" s="85" t="s">
        <v>55</v>
      </c>
      <c r="BB135" s="11">
        <f t="shared" si="165"/>
        <v>323</v>
      </c>
      <c r="BC135" s="11">
        <f t="shared" si="166"/>
        <v>0</v>
      </c>
      <c r="BD135" s="11">
        <f t="shared" si="167"/>
        <v>0</v>
      </c>
      <c r="BE135" s="11">
        <f t="shared" si="168"/>
        <v>0</v>
      </c>
      <c r="BF135" s="84">
        <f t="shared" si="169"/>
        <v>323</v>
      </c>
    </row>
    <row r="136" spans="1:58" ht="15">
      <c r="A136" s="82" t="s">
        <v>57</v>
      </c>
      <c r="B136" s="14"/>
      <c r="C136" s="11"/>
      <c r="D136" s="11"/>
      <c r="E136" s="11"/>
      <c r="F136" s="83">
        <f t="shared" si="175"/>
        <v>0</v>
      </c>
      <c r="G136" s="14"/>
      <c r="H136" s="11"/>
      <c r="I136" s="11"/>
      <c r="J136" s="11"/>
      <c r="K136" s="15">
        <f t="shared" si="176"/>
        <v>0</v>
      </c>
      <c r="L136" s="14">
        <f t="shared" si="180"/>
        <v>0</v>
      </c>
      <c r="M136" s="11">
        <f t="shared" si="181"/>
        <v>0</v>
      </c>
      <c r="N136" s="11">
        <f t="shared" si="182"/>
        <v>0</v>
      </c>
      <c r="O136" s="11">
        <f t="shared" si="183"/>
        <v>0</v>
      </c>
      <c r="P136" s="15">
        <f t="shared" si="184"/>
        <v>0</v>
      </c>
      <c r="Q136" s="170"/>
      <c r="R136" s="5">
        <v>66</v>
      </c>
      <c r="S136" s="5"/>
      <c r="T136" s="5"/>
      <c r="U136" s="15">
        <f t="shared" si="156"/>
        <v>66</v>
      </c>
      <c r="V136" s="25"/>
      <c r="W136" s="11"/>
      <c r="X136" s="11"/>
      <c r="Y136" s="11"/>
      <c r="Z136" s="15">
        <f t="shared" si="178"/>
        <v>0</v>
      </c>
      <c r="AA136" s="14"/>
      <c r="AB136" s="11"/>
      <c r="AC136" s="11"/>
      <c r="AD136" s="11"/>
      <c r="AE136" s="15">
        <f t="shared" si="179"/>
        <v>0</v>
      </c>
      <c r="AF136" s="25">
        <f t="shared" si="159"/>
        <v>0</v>
      </c>
      <c r="AG136" s="11">
        <f t="shared" si="160"/>
        <v>0</v>
      </c>
      <c r="AH136" s="11">
        <f t="shared" si="161"/>
        <v>0</v>
      </c>
      <c r="AI136" s="11">
        <f t="shared" si="162"/>
        <v>0</v>
      </c>
      <c r="AJ136" s="84">
        <f t="shared" si="163"/>
        <v>0</v>
      </c>
      <c r="AK136" s="160"/>
      <c r="AL136" s="85" t="s">
        <v>57</v>
      </c>
      <c r="AM136" s="11">
        <f t="shared" si="170"/>
        <v>0</v>
      </c>
      <c r="AN136" s="11">
        <f t="shared" si="171"/>
        <v>66</v>
      </c>
      <c r="AO136" s="11">
        <f t="shared" si="173"/>
        <v>0</v>
      </c>
      <c r="AP136" s="11">
        <f t="shared" si="172"/>
        <v>0</v>
      </c>
      <c r="AQ136" s="84">
        <f t="shared" si="164"/>
        <v>66</v>
      </c>
      <c r="AR136" s="160"/>
      <c r="AS136" s="27"/>
      <c r="AT136" s="27"/>
      <c r="AU136" s="27"/>
      <c r="AV136" s="27"/>
      <c r="AW136" s="27"/>
      <c r="AX136" s="27"/>
      <c r="AY136" s="27"/>
      <c r="AZ136" s="30"/>
      <c r="BA136" s="85" t="s">
        <v>57</v>
      </c>
      <c r="BB136" s="11">
        <f t="shared" si="165"/>
        <v>0</v>
      </c>
      <c r="BC136" s="11">
        <f t="shared" si="166"/>
        <v>66</v>
      </c>
      <c r="BD136" s="11">
        <f t="shared" si="167"/>
        <v>0</v>
      </c>
      <c r="BE136" s="11">
        <f t="shared" si="168"/>
        <v>0</v>
      </c>
      <c r="BF136" s="84">
        <f t="shared" si="169"/>
        <v>66</v>
      </c>
    </row>
    <row r="137" spans="1:58" ht="15">
      <c r="A137" s="82" t="s">
        <v>139</v>
      </c>
      <c r="B137" s="14"/>
      <c r="C137" s="11"/>
      <c r="D137" s="11"/>
      <c r="E137" s="11"/>
      <c r="F137" s="83">
        <f t="shared" si="175"/>
        <v>0</v>
      </c>
      <c r="G137" s="14"/>
      <c r="H137" s="11"/>
      <c r="I137" s="11"/>
      <c r="J137" s="11"/>
      <c r="K137" s="15">
        <f t="shared" si="176"/>
        <v>0</v>
      </c>
      <c r="L137" s="14">
        <f t="shared" si="180"/>
        <v>0</v>
      </c>
      <c r="M137" s="11">
        <f t="shared" si="181"/>
        <v>0</v>
      </c>
      <c r="N137" s="11">
        <f t="shared" si="182"/>
        <v>0</v>
      </c>
      <c r="O137" s="11">
        <f t="shared" si="183"/>
        <v>0</v>
      </c>
      <c r="P137" s="15">
        <f t="shared" si="184"/>
        <v>0</v>
      </c>
      <c r="Q137" s="170"/>
      <c r="R137" s="5"/>
      <c r="S137" s="5"/>
      <c r="T137" s="5"/>
      <c r="U137" s="15">
        <f t="shared" si="156"/>
        <v>0</v>
      </c>
      <c r="V137" s="25"/>
      <c r="W137" s="11"/>
      <c r="X137" s="11"/>
      <c r="Y137" s="11"/>
      <c r="Z137" s="15">
        <f t="shared" si="178"/>
        <v>0</v>
      </c>
      <c r="AA137" s="14"/>
      <c r="AB137" s="11"/>
      <c r="AC137" s="11"/>
      <c r="AD137" s="11"/>
      <c r="AE137" s="15">
        <f t="shared" si="179"/>
        <v>0</v>
      </c>
      <c r="AF137" s="25">
        <f t="shared" si="159"/>
        <v>0</v>
      </c>
      <c r="AG137" s="11">
        <f t="shared" si="160"/>
        <v>0</v>
      </c>
      <c r="AH137" s="11">
        <f t="shared" si="161"/>
        <v>0</v>
      </c>
      <c r="AI137" s="11">
        <f t="shared" si="162"/>
        <v>0</v>
      </c>
      <c r="AJ137" s="84">
        <f t="shared" si="163"/>
        <v>0</v>
      </c>
      <c r="AK137" s="160"/>
      <c r="AL137" s="85" t="s">
        <v>139</v>
      </c>
      <c r="AM137" s="11">
        <f t="shared" si="170"/>
        <v>0</v>
      </c>
      <c r="AN137" s="11">
        <f t="shared" si="171"/>
        <v>0</v>
      </c>
      <c r="AO137" s="11">
        <f t="shared" si="173"/>
        <v>0</v>
      </c>
      <c r="AP137" s="11">
        <f t="shared" si="172"/>
        <v>0</v>
      </c>
      <c r="AQ137" s="84">
        <f t="shared" si="164"/>
        <v>0</v>
      </c>
      <c r="AR137" s="160"/>
      <c r="AS137" s="27"/>
      <c r="AT137" s="27"/>
      <c r="AU137" s="27"/>
      <c r="AV137" s="27"/>
      <c r="AW137" s="27"/>
      <c r="AX137" s="27"/>
      <c r="AY137" s="27"/>
      <c r="AZ137" s="30"/>
      <c r="BA137" s="85" t="s">
        <v>139</v>
      </c>
      <c r="BB137" s="11">
        <f t="shared" si="165"/>
        <v>0</v>
      </c>
      <c r="BC137" s="11">
        <f t="shared" si="166"/>
        <v>0</v>
      </c>
      <c r="BD137" s="11">
        <f t="shared" si="167"/>
        <v>0</v>
      </c>
      <c r="BE137" s="11">
        <f t="shared" si="168"/>
        <v>0</v>
      </c>
      <c r="BF137" s="84">
        <f t="shared" si="169"/>
        <v>0</v>
      </c>
    </row>
    <row r="138" spans="1:58" ht="15" hidden="1">
      <c r="A138" s="82" t="s">
        <v>63</v>
      </c>
      <c r="B138" s="14"/>
      <c r="C138" s="11"/>
      <c r="D138" s="11"/>
      <c r="E138" s="11"/>
      <c r="F138" s="83">
        <f t="shared" si="175"/>
        <v>0</v>
      </c>
      <c r="G138" s="14"/>
      <c r="H138" s="11"/>
      <c r="I138" s="11"/>
      <c r="J138" s="11"/>
      <c r="K138" s="15">
        <f t="shared" si="176"/>
        <v>0</v>
      </c>
      <c r="L138" s="14">
        <f t="shared" si="180"/>
        <v>0</v>
      </c>
      <c r="M138" s="11">
        <f t="shared" si="181"/>
        <v>0</v>
      </c>
      <c r="N138" s="11">
        <f t="shared" si="182"/>
        <v>0</v>
      </c>
      <c r="O138" s="11">
        <f t="shared" si="183"/>
        <v>0</v>
      </c>
      <c r="P138" s="15">
        <f t="shared" si="184"/>
        <v>0</v>
      </c>
      <c r="Q138" s="170"/>
      <c r="R138" s="5"/>
      <c r="S138" s="5"/>
      <c r="T138" s="5"/>
      <c r="U138" s="15">
        <f t="shared" si="156"/>
        <v>0</v>
      </c>
      <c r="V138" s="25"/>
      <c r="W138" s="11"/>
      <c r="X138" s="11"/>
      <c r="Y138" s="11"/>
      <c r="Z138" s="15">
        <f t="shared" si="178"/>
        <v>0</v>
      </c>
      <c r="AA138" s="14"/>
      <c r="AB138" s="11"/>
      <c r="AC138" s="11"/>
      <c r="AD138" s="11"/>
      <c r="AE138" s="15">
        <f t="shared" si="179"/>
        <v>0</v>
      </c>
      <c r="AF138" s="25">
        <f t="shared" si="159"/>
        <v>0</v>
      </c>
      <c r="AG138" s="11">
        <f t="shared" si="160"/>
        <v>0</v>
      </c>
      <c r="AH138" s="11">
        <f t="shared" si="161"/>
        <v>0</v>
      </c>
      <c r="AI138" s="11">
        <f t="shared" si="162"/>
        <v>0</v>
      </c>
      <c r="AJ138" s="84">
        <f t="shared" si="163"/>
        <v>0</v>
      </c>
      <c r="AK138" s="160"/>
      <c r="AL138" s="85" t="s">
        <v>63</v>
      </c>
      <c r="AM138" s="11">
        <f t="shared" si="170"/>
        <v>0</v>
      </c>
      <c r="AN138" s="11">
        <f t="shared" si="171"/>
        <v>0</v>
      </c>
      <c r="AO138" s="11">
        <f t="shared" si="173"/>
        <v>0</v>
      </c>
      <c r="AP138" s="11">
        <f t="shared" si="172"/>
        <v>0</v>
      </c>
      <c r="AQ138" s="84">
        <f t="shared" si="164"/>
        <v>0</v>
      </c>
      <c r="AR138" s="160"/>
      <c r="AZ138" s="30"/>
      <c r="BA138" s="85" t="s">
        <v>63</v>
      </c>
      <c r="BB138" s="11">
        <f t="shared" si="165"/>
        <v>0</v>
      </c>
      <c r="BC138" s="11">
        <f t="shared" si="166"/>
        <v>0</v>
      </c>
      <c r="BD138" s="11">
        <f t="shared" si="167"/>
        <v>0</v>
      </c>
      <c r="BE138" s="11">
        <f t="shared" si="168"/>
        <v>0</v>
      </c>
      <c r="BF138" s="84">
        <f t="shared" si="169"/>
        <v>0</v>
      </c>
    </row>
    <row r="139" spans="1:58" ht="15">
      <c r="A139" s="82" t="s">
        <v>58</v>
      </c>
      <c r="B139" s="14">
        <v>3</v>
      </c>
      <c r="C139" s="11"/>
      <c r="D139" s="11"/>
      <c r="E139" s="11"/>
      <c r="F139" s="83">
        <f t="shared" si="175"/>
        <v>3</v>
      </c>
      <c r="G139" s="14">
        <v>213</v>
      </c>
      <c r="H139" s="11"/>
      <c r="I139" s="11"/>
      <c r="J139" s="11"/>
      <c r="K139" s="15">
        <f t="shared" si="176"/>
        <v>213</v>
      </c>
      <c r="L139" s="14">
        <f t="shared" si="180"/>
        <v>210</v>
      </c>
      <c r="M139" s="11">
        <f t="shared" si="181"/>
        <v>0</v>
      </c>
      <c r="N139" s="11">
        <f t="shared" si="182"/>
        <v>0</v>
      </c>
      <c r="O139" s="11">
        <f t="shared" si="183"/>
        <v>0</v>
      </c>
      <c r="P139" s="15">
        <f t="shared" si="184"/>
        <v>210</v>
      </c>
      <c r="Q139" s="170">
        <v>1252</v>
      </c>
      <c r="R139" s="5"/>
      <c r="S139" s="5"/>
      <c r="T139" s="5"/>
      <c r="U139" s="15">
        <f t="shared" si="156"/>
        <v>1252</v>
      </c>
      <c r="V139" s="25">
        <v>5</v>
      </c>
      <c r="W139" s="11"/>
      <c r="X139" s="11"/>
      <c r="Y139" s="11"/>
      <c r="Z139" s="15">
        <f t="shared" si="178"/>
        <v>5</v>
      </c>
      <c r="AA139" s="14">
        <v>931</v>
      </c>
      <c r="AB139" s="11"/>
      <c r="AC139" s="11"/>
      <c r="AD139" s="11"/>
      <c r="AE139" s="15">
        <f t="shared" si="179"/>
        <v>931</v>
      </c>
      <c r="AF139" s="25">
        <f t="shared" si="159"/>
        <v>926</v>
      </c>
      <c r="AG139" s="11">
        <f t="shared" si="160"/>
        <v>0</v>
      </c>
      <c r="AH139" s="11">
        <f t="shared" si="161"/>
        <v>0</v>
      </c>
      <c r="AI139" s="11">
        <f t="shared" si="162"/>
        <v>0</v>
      </c>
      <c r="AJ139" s="84">
        <f t="shared" si="163"/>
        <v>926</v>
      </c>
      <c r="AK139" s="160"/>
      <c r="AL139" s="85" t="s">
        <v>58</v>
      </c>
      <c r="AM139" s="11">
        <f t="shared" si="170"/>
        <v>2396</v>
      </c>
      <c r="AN139" s="11">
        <f t="shared" si="171"/>
        <v>0</v>
      </c>
      <c r="AO139" s="11">
        <f t="shared" si="173"/>
        <v>0</v>
      </c>
      <c r="AP139" s="11">
        <f t="shared" si="172"/>
        <v>0</v>
      </c>
      <c r="AQ139" s="84">
        <f t="shared" si="164"/>
        <v>2396</v>
      </c>
      <c r="AR139" s="160"/>
      <c r="AS139" s="27"/>
      <c r="AT139" s="27"/>
      <c r="AU139" s="27"/>
      <c r="AV139" s="27"/>
      <c r="AW139" s="27"/>
      <c r="AX139" s="27"/>
      <c r="AY139" s="27"/>
      <c r="AZ139" s="30"/>
      <c r="BA139" s="85" t="s">
        <v>58</v>
      </c>
      <c r="BB139" s="11">
        <f t="shared" si="165"/>
        <v>2183</v>
      </c>
      <c r="BC139" s="11">
        <f t="shared" si="166"/>
        <v>0</v>
      </c>
      <c r="BD139" s="11">
        <f t="shared" si="167"/>
        <v>0</v>
      </c>
      <c r="BE139" s="11">
        <f t="shared" si="168"/>
        <v>0</v>
      </c>
      <c r="BF139" s="84">
        <f t="shared" si="169"/>
        <v>2183</v>
      </c>
    </row>
    <row r="140" spans="1:58" ht="15">
      <c r="A140" s="82" t="s">
        <v>62</v>
      </c>
      <c r="B140" s="18"/>
      <c r="C140" s="13"/>
      <c r="D140" s="13"/>
      <c r="E140" s="13"/>
      <c r="F140" s="83">
        <f t="shared" si="175"/>
        <v>0</v>
      </c>
      <c r="G140" s="18"/>
      <c r="H140" s="13"/>
      <c r="I140" s="13"/>
      <c r="J140" s="13"/>
      <c r="K140" s="15">
        <f t="shared" si="176"/>
        <v>0</v>
      </c>
      <c r="L140" s="14">
        <f t="shared" si="180"/>
        <v>0</v>
      </c>
      <c r="M140" s="11">
        <f t="shared" si="181"/>
        <v>0</v>
      </c>
      <c r="N140" s="11">
        <f t="shared" si="182"/>
        <v>0</v>
      </c>
      <c r="O140" s="11">
        <f t="shared" si="183"/>
        <v>0</v>
      </c>
      <c r="P140" s="15">
        <f t="shared" si="184"/>
        <v>0</v>
      </c>
      <c r="Q140" s="168">
        <v>153</v>
      </c>
      <c r="R140" s="3">
        <v>48</v>
      </c>
      <c r="S140" s="3"/>
      <c r="T140" s="3"/>
      <c r="U140" s="15">
        <f t="shared" si="156"/>
        <v>201</v>
      </c>
      <c r="V140" s="86"/>
      <c r="W140" s="13"/>
      <c r="X140" s="13"/>
      <c r="Y140" s="13"/>
      <c r="Z140" s="15">
        <f t="shared" si="178"/>
        <v>0</v>
      </c>
      <c r="AA140" s="18">
        <v>150</v>
      </c>
      <c r="AB140" s="13">
        <v>45</v>
      </c>
      <c r="AC140" s="13"/>
      <c r="AD140" s="13"/>
      <c r="AE140" s="15">
        <f t="shared" si="179"/>
        <v>195</v>
      </c>
      <c r="AF140" s="25">
        <f t="shared" si="159"/>
        <v>150</v>
      </c>
      <c r="AG140" s="11">
        <f t="shared" si="160"/>
        <v>45</v>
      </c>
      <c r="AH140" s="11">
        <f t="shared" si="161"/>
        <v>0</v>
      </c>
      <c r="AI140" s="11">
        <f t="shared" si="162"/>
        <v>0</v>
      </c>
      <c r="AJ140" s="84">
        <f t="shared" si="163"/>
        <v>195</v>
      </c>
      <c r="AK140" s="160"/>
      <c r="AL140" s="85" t="s">
        <v>62</v>
      </c>
      <c r="AM140" s="11">
        <f t="shared" si="170"/>
        <v>303</v>
      </c>
      <c r="AN140" s="11">
        <f t="shared" si="171"/>
        <v>93</v>
      </c>
      <c r="AO140" s="11">
        <f t="shared" si="173"/>
        <v>0</v>
      </c>
      <c r="AP140" s="11">
        <f t="shared" si="172"/>
        <v>0</v>
      </c>
      <c r="AQ140" s="84">
        <f t="shared" si="164"/>
        <v>396</v>
      </c>
      <c r="AR140" s="160"/>
      <c r="AZ140" s="30"/>
      <c r="BA140" s="85" t="s">
        <v>62</v>
      </c>
      <c r="BB140" s="11">
        <f t="shared" si="165"/>
        <v>303</v>
      </c>
      <c r="BC140" s="11">
        <f t="shared" si="166"/>
        <v>93</v>
      </c>
      <c r="BD140" s="11">
        <f t="shared" si="167"/>
        <v>0</v>
      </c>
      <c r="BE140" s="11">
        <f t="shared" si="168"/>
        <v>0</v>
      </c>
      <c r="BF140" s="84">
        <f t="shared" si="169"/>
        <v>396</v>
      </c>
    </row>
    <row r="141" spans="1:58" ht="15">
      <c r="A141" s="82" t="s">
        <v>66</v>
      </c>
      <c r="B141" s="14"/>
      <c r="C141" s="11"/>
      <c r="D141" s="11"/>
      <c r="E141" s="11"/>
      <c r="F141" s="83">
        <f t="shared" si="175"/>
        <v>0</v>
      </c>
      <c r="G141" s="14">
        <v>82</v>
      </c>
      <c r="H141" s="11"/>
      <c r="I141" s="11"/>
      <c r="J141" s="11"/>
      <c r="K141" s="15">
        <f t="shared" si="176"/>
        <v>82</v>
      </c>
      <c r="L141" s="14">
        <f t="shared" si="180"/>
        <v>82</v>
      </c>
      <c r="M141" s="11">
        <f t="shared" si="181"/>
        <v>0</v>
      </c>
      <c r="N141" s="11">
        <f t="shared" si="182"/>
        <v>0</v>
      </c>
      <c r="O141" s="11">
        <f t="shared" si="183"/>
        <v>0</v>
      </c>
      <c r="P141" s="15">
        <f t="shared" si="184"/>
        <v>82</v>
      </c>
      <c r="Q141" s="170">
        <v>236</v>
      </c>
      <c r="R141" s="5"/>
      <c r="S141" s="5"/>
      <c r="T141" s="5"/>
      <c r="U141" s="15">
        <f t="shared" si="156"/>
        <v>236</v>
      </c>
      <c r="V141" s="25"/>
      <c r="W141" s="11"/>
      <c r="X141" s="11"/>
      <c r="Y141" s="11"/>
      <c r="Z141" s="15">
        <f t="shared" si="178"/>
        <v>0</v>
      </c>
      <c r="AA141" s="14">
        <v>164</v>
      </c>
      <c r="AB141" s="11">
        <v>4</v>
      </c>
      <c r="AC141" s="11"/>
      <c r="AD141" s="11"/>
      <c r="AE141" s="15">
        <f t="shared" si="179"/>
        <v>168</v>
      </c>
      <c r="AF141" s="25">
        <f t="shared" si="159"/>
        <v>164</v>
      </c>
      <c r="AG141" s="11">
        <f t="shared" si="160"/>
        <v>4</v>
      </c>
      <c r="AH141" s="11">
        <f t="shared" si="161"/>
        <v>0</v>
      </c>
      <c r="AI141" s="11">
        <f t="shared" si="162"/>
        <v>0</v>
      </c>
      <c r="AJ141" s="84">
        <f t="shared" si="163"/>
        <v>168</v>
      </c>
      <c r="AK141" s="160"/>
      <c r="AL141" s="85" t="s">
        <v>66</v>
      </c>
      <c r="AM141" s="11">
        <f t="shared" si="170"/>
        <v>482</v>
      </c>
      <c r="AN141" s="11">
        <f t="shared" si="171"/>
        <v>4</v>
      </c>
      <c r="AO141" s="11">
        <f t="shared" si="173"/>
        <v>0</v>
      </c>
      <c r="AP141" s="11">
        <f t="shared" si="172"/>
        <v>0</v>
      </c>
      <c r="AQ141" s="84">
        <f t="shared" si="164"/>
        <v>486</v>
      </c>
      <c r="AR141" s="160"/>
      <c r="AS141" s="27"/>
      <c r="AT141" s="27"/>
      <c r="AU141" s="27"/>
      <c r="AV141" s="27"/>
      <c r="AW141" s="27"/>
      <c r="AX141" s="27"/>
      <c r="AY141" s="27"/>
      <c r="AZ141" s="30"/>
      <c r="BA141" s="85" t="s">
        <v>66</v>
      </c>
      <c r="BB141" s="11">
        <f t="shared" si="165"/>
        <v>400</v>
      </c>
      <c r="BC141" s="11">
        <f t="shared" si="166"/>
        <v>4</v>
      </c>
      <c r="BD141" s="11">
        <f t="shared" si="167"/>
        <v>0</v>
      </c>
      <c r="BE141" s="11">
        <f t="shared" si="168"/>
        <v>0</v>
      </c>
      <c r="BF141" s="84">
        <f t="shared" si="169"/>
        <v>404</v>
      </c>
    </row>
    <row r="142" spans="1:58" ht="15">
      <c r="A142" s="82" t="s">
        <v>67</v>
      </c>
      <c r="B142" s="18"/>
      <c r="C142" s="13"/>
      <c r="D142" s="13"/>
      <c r="E142" s="13"/>
      <c r="F142" s="83">
        <f t="shared" si="175"/>
        <v>0</v>
      </c>
      <c r="G142" s="18"/>
      <c r="H142" s="13"/>
      <c r="I142" s="13"/>
      <c r="J142" s="13"/>
      <c r="K142" s="15">
        <f t="shared" si="176"/>
        <v>0</v>
      </c>
      <c r="L142" s="14">
        <f t="shared" si="180"/>
        <v>0</v>
      </c>
      <c r="M142" s="11">
        <f t="shared" si="181"/>
        <v>0</v>
      </c>
      <c r="N142" s="11">
        <f t="shared" si="182"/>
        <v>0</v>
      </c>
      <c r="O142" s="11">
        <f t="shared" si="183"/>
        <v>0</v>
      </c>
      <c r="P142" s="15">
        <f t="shared" si="184"/>
        <v>0</v>
      </c>
      <c r="Q142" s="168"/>
      <c r="R142" s="3">
        <v>63</v>
      </c>
      <c r="S142" s="3"/>
      <c r="T142" s="3"/>
      <c r="U142" s="15">
        <f t="shared" si="156"/>
        <v>63</v>
      </c>
      <c r="V142" s="86"/>
      <c r="W142" s="13"/>
      <c r="X142" s="13"/>
      <c r="Y142" s="13"/>
      <c r="Z142" s="15">
        <f t="shared" si="178"/>
        <v>0</v>
      </c>
      <c r="AA142" s="18"/>
      <c r="AB142" s="13">
        <v>60</v>
      </c>
      <c r="AC142" s="13"/>
      <c r="AD142" s="13"/>
      <c r="AE142" s="15">
        <f t="shared" si="179"/>
        <v>60</v>
      </c>
      <c r="AF142" s="25">
        <f t="shared" si="159"/>
        <v>0</v>
      </c>
      <c r="AG142" s="11">
        <f t="shared" si="160"/>
        <v>60</v>
      </c>
      <c r="AH142" s="11">
        <f t="shared" si="161"/>
        <v>0</v>
      </c>
      <c r="AI142" s="11">
        <f t="shared" si="162"/>
        <v>0</v>
      </c>
      <c r="AJ142" s="84">
        <f t="shared" si="163"/>
        <v>60</v>
      </c>
      <c r="AK142" s="160"/>
      <c r="AL142" s="85" t="s">
        <v>67</v>
      </c>
      <c r="AM142" s="11">
        <f t="shared" si="170"/>
        <v>0</v>
      </c>
      <c r="AN142" s="11">
        <f t="shared" si="171"/>
        <v>123</v>
      </c>
      <c r="AO142" s="11">
        <f t="shared" si="173"/>
        <v>0</v>
      </c>
      <c r="AP142" s="11">
        <f t="shared" si="172"/>
        <v>0</v>
      </c>
      <c r="AQ142" s="84">
        <f t="shared" si="164"/>
        <v>123</v>
      </c>
      <c r="AR142" s="160"/>
      <c r="AZ142" s="30"/>
      <c r="BA142" s="85" t="s">
        <v>67</v>
      </c>
      <c r="BB142" s="11">
        <f t="shared" si="165"/>
        <v>0</v>
      </c>
      <c r="BC142" s="11">
        <f t="shared" si="166"/>
        <v>123</v>
      </c>
      <c r="BD142" s="11">
        <f t="shared" si="167"/>
        <v>0</v>
      </c>
      <c r="BE142" s="11">
        <f t="shared" si="168"/>
        <v>0</v>
      </c>
      <c r="BF142" s="84">
        <f t="shared" si="169"/>
        <v>123</v>
      </c>
    </row>
    <row r="143" spans="1:58" ht="15.75" customHeight="1">
      <c r="A143" s="82" t="s">
        <v>68</v>
      </c>
      <c r="B143" s="14"/>
      <c r="C143" s="11"/>
      <c r="D143" s="11"/>
      <c r="E143" s="11"/>
      <c r="F143" s="83">
        <f t="shared" si="175"/>
        <v>0</v>
      </c>
      <c r="G143" s="14">
        <v>27</v>
      </c>
      <c r="H143" s="11"/>
      <c r="I143" s="11"/>
      <c r="J143" s="11"/>
      <c r="K143" s="15">
        <f t="shared" si="176"/>
        <v>27</v>
      </c>
      <c r="L143" s="14">
        <f t="shared" si="180"/>
        <v>27</v>
      </c>
      <c r="M143" s="11">
        <f t="shared" si="181"/>
        <v>0</v>
      </c>
      <c r="N143" s="11">
        <f t="shared" si="182"/>
        <v>0</v>
      </c>
      <c r="O143" s="11">
        <f t="shared" si="183"/>
        <v>0</v>
      </c>
      <c r="P143" s="15">
        <f t="shared" si="184"/>
        <v>27</v>
      </c>
      <c r="Q143" s="170">
        <v>306</v>
      </c>
      <c r="R143" s="5"/>
      <c r="S143" s="5"/>
      <c r="T143" s="5"/>
      <c r="U143" s="15">
        <f t="shared" si="156"/>
        <v>306</v>
      </c>
      <c r="V143" s="25"/>
      <c r="W143" s="11"/>
      <c r="X143" s="11"/>
      <c r="Y143" s="11"/>
      <c r="Z143" s="15">
        <f t="shared" si="178"/>
        <v>0</v>
      </c>
      <c r="AA143" s="14">
        <v>261</v>
      </c>
      <c r="AB143" s="11"/>
      <c r="AC143" s="11"/>
      <c r="AD143" s="11"/>
      <c r="AE143" s="15">
        <f t="shared" si="179"/>
        <v>261</v>
      </c>
      <c r="AF143" s="25">
        <f t="shared" si="159"/>
        <v>261</v>
      </c>
      <c r="AG143" s="11">
        <f t="shared" si="160"/>
        <v>0</v>
      </c>
      <c r="AH143" s="11">
        <f t="shared" si="161"/>
        <v>0</v>
      </c>
      <c r="AI143" s="11">
        <f t="shared" si="162"/>
        <v>0</v>
      </c>
      <c r="AJ143" s="84">
        <f t="shared" si="163"/>
        <v>261</v>
      </c>
      <c r="AK143" s="160"/>
      <c r="AL143" s="85" t="s">
        <v>68</v>
      </c>
      <c r="AM143" s="11">
        <f t="shared" si="170"/>
        <v>594</v>
      </c>
      <c r="AN143" s="11">
        <f t="shared" si="171"/>
        <v>0</v>
      </c>
      <c r="AO143" s="11">
        <f t="shared" si="173"/>
        <v>0</v>
      </c>
      <c r="AP143" s="11">
        <f t="shared" si="172"/>
        <v>0</v>
      </c>
      <c r="AQ143" s="84">
        <f t="shared" si="164"/>
        <v>594</v>
      </c>
      <c r="AR143" s="160"/>
      <c r="AS143" s="27"/>
      <c r="AT143" s="27"/>
      <c r="AU143" s="27"/>
      <c r="AV143" s="27"/>
      <c r="AW143" s="27"/>
      <c r="AX143" s="27"/>
      <c r="AY143" s="27"/>
      <c r="AZ143" s="30"/>
      <c r="BA143" s="85" t="s">
        <v>68</v>
      </c>
      <c r="BB143" s="11">
        <f t="shared" si="165"/>
        <v>567</v>
      </c>
      <c r="BC143" s="11">
        <f t="shared" si="166"/>
        <v>0</v>
      </c>
      <c r="BD143" s="11">
        <f t="shared" si="167"/>
        <v>0</v>
      </c>
      <c r="BE143" s="11">
        <f t="shared" si="168"/>
        <v>0</v>
      </c>
      <c r="BF143" s="84">
        <f t="shared" si="169"/>
        <v>567</v>
      </c>
    </row>
    <row r="144" spans="1:58" ht="15">
      <c r="A144" s="82" t="s">
        <v>69</v>
      </c>
      <c r="B144" s="14"/>
      <c r="C144" s="11"/>
      <c r="D144" s="11"/>
      <c r="E144" s="11"/>
      <c r="F144" s="83">
        <f t="shared" si="175"/>
        <v>0</v>
      </c>
      <c r="G144" s="14">
        <v>18</v>
      </c>
      <c r="H144" s="11"/>
      <c r="I144" s="11"/>
      <c r="J144" s="11"/>
      <c r="K144" s="15">
        <f t="shared" si="176"/>
        <v>18</v>
      </c>
      <c r="L144" s="14">
        <f t="shared" si="180"/>
        <v>18</v>
      </c>
      <c r="M144" s="11">
        <f t="shared" si="181"/>
        <v>0</v>
      </c>
      <c r="N144" s="11">
        <f t="shared" si="182"/>
        <v>0</v>
      </c>
      <c r="O144" s="11">
        <f t="shared" si="183"/>
        <v>0</v>
      </c>
      <c r="P144" s="15">
        <f t="shared" si="184"/>
        <v>18</v>
      </c>
      <c r="Q144" s="170">
        <v>219</v>
      </c>
      <c r="R144" s="5"/>
      <c r="S144" s="5"/>
      <c r="T144" s="5"/>
      <c r="U144" s="15">
        <f t="shared" si="156"/>
        <v>219</v>
      </c>
      <c r="V144" s="25"/>
      <c r="W144" s="11"/>
      <c r="X144" s="11"/>
      <c r="Y144" s="11"/>
      <c r="Z144" s="15">
        <f t="shared" si="178"/>
        <v>0</v>
      </c>
      <c r="AA144" s="14">
        <v>138</v>
      </c>
      <c r="AB144" s="11"/>
      <c r="AC144" s="11"/>
      <c r="AD144" s="11"/>
      <c r="AE144" s="15">
        <f t="shared" si="179"/>
        <v>138</v>
      </c>
      <c r="AF144" s="25">
        <f t="shared" si="159"/>
        <v>138</v>
      </c>
      <c r="AG144" s="11">
        <f t="shared" si="160"/>
        <v>0</v>
      </c>
      <c r="AH144" s="11">
        <f t="shared" si="161"/>
        <v>0</v>
      </c>
      <c r="AI144" s="11">
        <f t="shared" si="162"/>
        <v>0</v>
      </c>
      <c r="AJ144" s="84">
        <f t="shared" si="163"/>
        <v>138</v>
      </c>
      <c r="AK144" s="160"/>
      <c r="AL144" s="85" t="s">
        <v>69</v>
      </c>
      <c r="AM144" s="11">
        <f t="shared" si="170"/>
        <v>375</v>
      </c>
      <c r="AN144" s="11">
        <f t="shared" si="171"/>
        <v>0</v>
      </c>
      <c r="AO144" s="11">
        <f t="shared" si="173"/>
        <v>0</v>
      </c>
      <c r="AP144" s="11">
        <f t="shared" si="172"/>
        <v>0</v>
      </c>
      <c r="AQ144" s="84">
        <f t="shared" si="164"/>
        <v>375</v>
      </c>
      <c r="AR144" s="160"/>
      <c r="AS144" s="27"/>
      <c r="AT144" s="27"/>
      <c r="AU144" s="27"/>
      <c r="AV144" s="27"/>
      <c r="AW144" s="27"/>
      <c r="AX144" s="27"/>
      <c r="AY144" s="27"/>
      <c r="AZ144" s="30"/>
      <c r="BA144" s="85" t="s">
        <v>69</v>
      </c>
      <c r="BB144" s="11">
        <f t="shared" si="165"/>
        <v>357</v>
      </c>
      <c r="BC144" s="11">
        <f t="shared" si="166"/>
        <v>0</v>
      </c>
      <c r="BD144" s="11">
        <f t="shared" si="167"/>
        <v>0</v>
      </c>
      <c r="BE144" s="11">
        <f t="shared" si="168"/>
        <v>0</v>
      </c>
      <c r="BF144" s="84">
        <f t="shared" si="169"/>
        <v>357</v>
      </c>
    </row>
    <row r="145" spans="1:58" ht="15">
      <c r="A145" s="82" t="s">
        <v>164</v>
      </c>
      <c r="B145" s="14"/>
      <c r="C145" s="11"/>
      <c r="D145" s="11"/>
      <c r="E145" s="11"/>
      <c r="F145" s="83">
        <f t="shared" si="175"/>
        <v>0</v>
      </c>
      <c r="G145" s="14"/>
      <c r="H145" s="11"/>
      <c r="I145" s="11"/>
      <c r="J145" s="11"/>
      <c r="K145" s="15">
        <f t="shared" si="176"/>
        <v>0</v>
      </c>
      <c r="L145" s="14">
        <f t="shared" si="180"/>
        <v>0</v>
      </c>
      <c r="M145" s="11">
        <f t="shared" si="181"/>
        <v>0</v>
      </c>
      <c r="N145" s="11">
        <f t="shared" si="182"/>
        <v>0</v>
      </c>
      <c r="O145" s="11">
        <f t="shared" si="183"/>
        <v>0</v>
      </c>
      <c r="P145" s="15">
        <f t="shared" si="184"/>
        <v>0</v>
      </c>
      <c r="Q145" s="170"/>
      <c r="R145" s="5"/>
      <c r="S145" s="5"/>
      <c r="T145" s="5"/>
      <c r="U145" s="15">
        <f t="shared" si="156"/>
        <v>0</v>
      </c>
      <c r="V145" s="25"/>
      <c r="W145" s="11"/>
      <c r="X145" s="11"/>
      <c r="Y145" s="11"/>
      <c r="Z145" s="15">
        <f t="shared" si="178"/>
        <v>0</v>
      </c>
      <c r="AA145" s="14">
        <v>50</v>
      </c>
      <c r="AB145" s="11"/>
      <c r="AC145" s="11"/>
      <c r="AD145" s="11"/>
      <c r="AE145" s="15">
        <f t="shared" si="179"/>
        <v>50</v>
      </c>
      <c r="AF145" s="25">
        <f t="shared" si="159"/>
        <v>50</v>
      </c>
      <c r="AG145" s="11">
        <f t="shared" si="160"/>
        <v>0</v>
      </c>
      <c r="AH145" s="11">
        <f t="shared" si="161"/>
        <v>0</v>
      </c>
      <c r="AI145" s="11">
        <f t="shared" si="162"/>
        <v>0</v>
      </c>
      <c r="AJ145" s="84">
        <f t="shared" si="163"/>
        <v>50</v>
      </c>
      <c r="AK145" s="160"/>
      <c r="AL145" s="85" t="s">
        <v>164</v>
      </c>
      <c r="AM145" s="11">
        <f t="shared" si="170"/>
        <v>50</v>
      </c>
      <c r="AN145" s="11">
        <f t="shared" si="171"/>
        <v>0</v>
      </c>
      <c r="AO145" s="11">
        <f t="shared" si="173"/>
        <v>0</v>
      </c>
      <c r="AP145" s="11">
        <f t="shared" si="172"/>
        <v>0</v>
      </c>
      <c r="AQ145" s="84">
        <f t="shared" si="164"/>
        <v>50</v>
      </c>
      <c r="AR145" s="160"/>
      <c r="AS145" s="27"/>
      <c r="AT145" s="27"/>
      <c r="AU145" s="27"/>
      <c r="AV145" s="27"/>
      <c r="AW145" s="27"/>
      <c r="AX145" s="27"/>
      <c r="AY145" s="27"/>
      <c r="AZ145" s="30"/>
      <c r="BA145" s="82" t="s">
        <v>164</v>
      </c>
      <c r="BB145" s="11">
        <f t="shared" si="165"/>
        <v>50</v>
      </c>
      <c r="BC145" s="11">
        <f t="shared" si="166"/>
        <v>0</v>
      </c>
      <c r="BD145" s="11">
        <f t="shared" si="167"/>
        <v>0</v>
      </c>
      <c r="BE145" s="11">
        <f t="shared" si="168"/>
        <v>0</v>
      </c>
      <c r="BF145" s="84">
        <f t="shared" si="169"/>
        <v>50</v>
      </c>
    </row>
    <row r="146" spans="1:58" ht="15">
      <c r="A146" s="82" t="s">
        <v>172</v>
      </c>
      <c r="B146" s="14"/>
      <c r="C146" s="11"/>
      <c r="D146" s="11"/>
      <c r="E146" s="11"/>
      <c r="F146" s="83">
        <f t="shared" si="175"/>
        <v>0</v>
      </c>
      <c r="G146" s="14">
        <v>105</v>
      </c>
      <c r="H146" s="11"/>
      <c r="I146" s="11"/>
      <c r="J146" s="11"/>
      <c r="K146" s="15">
        <f t="shared" si="176"/>
        <v>105</v>
      </c>
      <c r="L146" s="14">
        <f t="shared" si="180"/>
        <v>105</v>
      </c>
      <c r="M146" s="11">
        <f t="shared" si="181"/>
        <v>0</v>
      </c>
      <c r="N146" s="11">
        <f t="shared" si="182"/>
        <v>0</v>
      </c>
      <c r="O146" s="11">
        <f t="shared" si="183"/>
        <v>0</v>
      </c>
      <c r="P146" s="15">
        <f t="shared" si="184"/>
        <v>105</v>
      </c>
      <c r="Q146" s="170">
        <v>257</v>
      </c>
      <c r="R146" s="5">
        <f>8+99</f>
        <v>107</v>
      </c>
      <c r="S146" s="5"/>
      <c r="T146" s="5"/>
      <c r="U146" s="15">
        <f t="shared" si="156"/>
        <v>364</v>
      </c>
      <c r="V146" s="25"/>
      <c r="W146" s="11"/>
      <c r="X146" s="11"/>
      <c r="Y146" s="11"/>
      <c r="Z146" s="15">
        <f t="shared" si="178"/>
        <v>0</v>
      </c>
      <c r="AA146" s="14">
        <v>234</v>
      </c>
      <c r="AB146" s="11">
        <v>81</v>
      </c>
      <c r="AC146" s="11"/>
      <c r="AD146" s="11"/>
      <c r="AE146" s="15">
        <f t="shared" si="179"/>
        <v>315</v>
      </c>
      <c r="AF146" s="25">
        <f t="shared" si="159"/>
        <v>234</v>
      </c>
      <c r="AG146" s="11">
        <f t="shared" si="160"/>
        <v>81</v>
      </c>
      <c r="AH146" s="11">
        <f t="shared" si="161"/>
        <v>0</v>
      </c>
      <c r="AI146" s="11">
        <f t="shared" si="162"/>
        <v>0</v>
      </c>
      <c r="AJ146" s="84">
        <f t="shared" si="163"/>
        <v>315</v>
      </c>
      <c r="AK146" s="160"/>
      <c r="AL146" s="85" t="s">
        <v>172</v>
      </c>
      <c r="AM146" s="11">
        <f t="shared" si="170"/>
        <v>596</v>
      </c>
      <c r="AN146" s="11">
        <f t="shared" si="171"/>
        <v>188</v>
      </c>
      <c r="AO146" s="11">
        <f t="shared" si="173"/>
        <v>0</v>
      </c>
      <c r="AP146" s="11">
        <f t="shared" si="172"/>
        <v>0</v>
      </c>
      <c r="AQ146" s="84">
        <f t="shared" si="164"/>
        <v>784</v>
      </c>
      <c r="AR146" s="160"/>
      <c r="AS146" s="27"/>
      <c r="AT146" s="27"/>
      <c r="AU146" s="27"/>
      <c r="AV146" s="27"/>
      <c r="AW146" s="27"/>
      <c r="AX146" s="27"/>
      <c r="AY146" s="27"/>
      <c r="AZ146" s="30"/>
      <c r="BA146" s="85" t="s">
        <v>72</v>
      </c>
      <c r="BB146" s="11">
        <f t="shared" si="165"/>
        <v>491</v>
      </c>
      <c r="BC146" s="11">
        <f t="shared" si="166"/>
        <v>188</v>
      </c>
      <c r="BD146" s="11">
        <f t="shared" si="167"/>
        <v>0</v>
      </c>
      <c r="BE146" s="11">
        <f t="shared" si="168"/>
        <v>0</v>
      </c>
      <c r="BF146" s="84">
        <f t="shared" si="169"/>
        <v>679</v>
      </c>
    </row>
    <row r="147" spans="1:58" ht="15">
      <c r="A147" s="82" t="s">
        <v>76</v>
      </c>
      <c r="B147" s="18"/>
      <c r="C147" s="13"/>
      <c r="D147" s="13"/>
      <c r="E147" s="13"/>
      <c r="F147" s="83">
        <f t="shared" si="175"/>
        <v>0</v>
      </c>
      <c r="G147" s="18"/>
      <c r="H147" s="13">
        <v>57</v>
      </c>
      <c r="I147" s="13"/>
      <c r="J147" s="13"/>
      <c r="K147" s="15">
        <f t="shared" si="176"/>
        <v>57</v>
      </c>
      <c r="L147" s="14">
        <f t="shared" si="180"/>
        <v>0</v>
      </c>
      <c r="M147" s="11">
        <f t="shared" si="181"/>
        <v>57</v>
      </c>
      <c r="N147" s="11">
        <f t="shared" si="182"/>
        <v>0</v>
      </c>
      <c r="O147" s="11">
        <f t="shared" si="183"/>
        <v>0</v>
      </c>
      <c r="P147" s="15">
        <f t="shared" si="184"/>
        <v>57</v>
      </c>
      <c r="Q147" s="168"/>
      <c r="R147" s="3">
        <v>177</v>
      </c>
      <c r="S147" s="3"/>
      <c r="T147" s="3"/>
      <c r="U147" s="15">
        <f t="shared" si="156"/>
        <v>177</v>
      </c>
      <c r="V147" s="86"/>
      <c r="W147" s="13"/>
      <c r="X147" s="13"/>
      <c r="Y147" s="13"/>
      <c r="Z147" s="15">
        <f t="shared" si="178"/>
        <v>0</v>
      </c>
      <c r="AA147" s="18"/>
      <c r="AB147" s="13">
        <v>117</v>
      </c>
      <c r="AC147" s="13"/>
      <c r="AD147" s="13"/>
      <c r="AE147" s="15">
        <f t="shared" si="179"/>
        <v>117</v>
      </c>
      <c r="AF147" s="25">
        <f t="shared" si="159"/>
        <v>0</v>
      </c>
      <c r="AG147" s="11">
        <f t="shared" si="160"/>
        <v>117</v>
      </c>
      <c r="AH147" s="11">
        <f t="shared" si="161"/>
        <v>0</v>
      </c>
      <c r="AI147" s="11">
        <f t="shared" si="162"/>
        <v>0</v>
      </c>
      <c r="AJ147" s="84">
        <f t="shared" si="163"/>
        <v>117</v>
      </c>
      <c r="AK147" s="160"/>
      <c r="AL147" s="85" t="s">
        <v>76</v>
      </c>
      <c r="AM147" s="11">
        <f t="shared" si="170"/>
        <v>0</v>
      </c>
      <c r="AN147" s="11">
        <f t="shared" si="171"/>
        <v>351</v>
      </c>
      <c r="AO147" s="11">
        <f t="shared" si="173"/>
        <v>0</v>
      </c>
      <c r="AP147" s="11">
        <f t="shared" si="172"/>
        <v>0</v>
      </c>
      <c r="AQ147" s="84">
        <f t="shared" si="164"/>
        <v>351</v>
      </c>
      <c r="AR147" s="160"/>
      <c r="AZ147" s="30"/>
      <c r="BA147" s="85" t="s">
        <v>76</v>
      </c>
      <c r="BB147" s="11">
        <f t="shared" si="165"/>
        <v>0</v>
      </c>
      <c r="BC147" s="11">
        <f t="shared" si="166"/>
        <v>294</v>
      </c>
      <c r="BD147" s="11">
        <f t="shared" si="167"/>
        <v>0</v>
      </c>
      <c r="BE147" s="11">
        <f t="shared" si="168"/>
        <v>0</v>
      </c>
      <c r="BF147" s="84">
        <f t="shared" si="169"/>
        <v>294</v>
      </c>
    </row>
    <row r="148" spans="1:58" ht="15">
      <c r="A148" s="82" t="s">
        <v>166</v>
      </c>
      <c r="B148" s="18"/>
      <c r="C148" s="13"/>
      <c r="D148" s="13"/>
      <c r="E148" s="13"/>
      <c r="F148" s="83">
        <f t="shared" si="175"/>
        <v>0</v>
      </c>
      <c r="G148" s="18"/>
      <c r="H148" s="13"/>
      <c r="I148" s="13"/>
      <c r="J148" s="13"/>
      <c r="K148" s="15">
        <f t="shared" si="176"/>
        <v>0</v>
      </c>
      <c r="L148" s="14">
        <f t="shared" si="180"/>
        <v>0</v>
      </c>
      <c r="M148" s="11">
        <f t="shared" si="181"/>
        <v>0</v>
      </c>
      <c r="N148" s="11">
        <f t="shared" si="182"/>
        <v>0</v>
      </c>
      <c r="O148" s="11">
        <f t="shared" si="183"/>
        <v>0</v>
      </c>
      <c r="P148" s="15">
        <f t="shared" si="184"/>
        <v>0</v>
      </c>
      <c r="Q148" s="168">
        <v>18</v>
      </c>
      <c r="R148" s="3"/>
      <c r="S148" s="3"/>
      <c r="T148" s="3"/>
      <c r="U148" s="15">
        <f t="shared" si="156"/>
        <v>18</v>
      </c>
      <c r="V148" s="86"/>
      <c r="W148" s="13"/>
      <c r="X148" s="13"/>
      <c r="Y148" s="13"/>
      <c r="Z148" s="15">
        <f t="shared" si="178"/>
        <v>0</v>
      </c>
      <c r="AA148" s="18"/>
      <c r="AB148" s="13"/>
      <c r="AC148" s="13"/>
      <c r="AD148" s="13"/>
      <c r="AE148" s="15">
        <f t="shared" si="179"/>
        <v>0</v>
      </c>
      <c r="AF148" s="25">
        <f t="shared" si="159"/>
        <v>0</v>
      </c>
      <c r="AG148" s="11">
        <f t="shared" si="160"/>
        <v>0</v>
      </c>
      <c r="AH148" s="11">
        <f t="shared" si="161"/>
        <v>0</v>
      </c>
      <c r="AI148" s="11">
        <f t="shared" si="162"/>
        <v>0</v>
      </c>
      <c r="AJ148" s="84">
        <f t="shared" si="163"/>
        <v>0</v>
      </c>
      <c r="AK148" s="160"/>
      <c r="AL148" s="85" t="s">
        <v>166</v>
      </c>
      <c r="AM148" s="11">
        <f t="shared" si="170"/>
        <v>18</v>
      </c>
      <c r="AN148" s="11">
        <f t="shared" si="171"/>
        <v>0</v>
      </c>
      <c r="AO148" s="11">
        <f t="shared" si="173"/>
        <v>0</v>
      </c>
      <c r="AP148" s="11">
        <f t="shared" si="172"/>
        <v>0</v>
      </c>
      <c r="AQ148" s="84">
        <f t="shared" si="164"/>
        <v>18</v>
      </c>
      <c r="AR148" s="160"/>
      <c r="AZ148" s="30"/>
      <c r="BA148" s="85" t="s">
        <v>140</v>
      </c>
      <c r="BB148" s="11">
        <f t="shared" si="165"/>
        <v>18</v>
      </c>
      <c r="BC148" s="11">
        <f t="shared" si="166"/>
        <v>0</v>
      </c>
      <c r="BD148" s="11">
        <f t="shared" si="167"/>
        <v>0</v>
      </c>
      <c r="BE148" s="11">
        <f t="shared" si="168"/>
        <v>0</v>
      </c>
      <c r="BF148" s="84">
        <f t="shared" si="169"/>
        <v>18</v>
      </c>
    </row>
    <row r="149" spans="1:58" ht="15">
      <c r="A149" s="82" t="s">
        <v>136</v>
      </c>
      <c r="B149" s="18"/>
      <c r="C149" s="13"/>
      <c r="D149" s="13"/>
      <c r="E149" s="13"/>
      <c r="F149" s="83">
        <f t="shared" si="175"/>
        <v>0</v>
      </c>
      <c r="G149" s="18"/>
      <c r="H149" s="13"/>
      <c r="I149" s="13"/>
      <c r="J149" s="13"/>
      <c r="K149" s="15">
        <f t="shared" si="176"/>
        <v>0</v>
      </c>
      <c r="L149" s="14">
        <f t="shared" si="180"/>
        <v>0</v>
      </c>
      <c r="M149" s="11">
        <f t="shared" si="181"/>
        <v>0</v>
      </c>
      <c r="N149" s="11">
        <f t="shared" si="182"/>
        <v>0</v>
      </c>
      <c r="O149" s="11">
        <f t="shared" si="183"/>
        <v>0</v>
      </c>
      <c r="P149" s="15">
        <f t="shared" si="184"/>
        <v>0</v>
      </c>
      <c r="Q149" s="168">
        <v>80</v>
      </c>
      <c r="R149" s="3">
        <v>45</v>
      </c>
      <c r="S149" s="3"/>
      <c r="T149" s="3"/>
      <c r="U149" s="15">
        <f t="shared" si="156"/>
        <v>125</v>
      </c>
      <c r="V149" s="86"/>
      <c r="W149" s="13"/>
      <c r="X149" s="13"/>
      <c r="Y149" s="13"/>
      <c r="Z149" s="15">
        <f t="shared" si="178"/>
        <v>0</v>
      </c>
      <c r="AA149" s="18"/>
      <c r="AB149" s="13"/>
      <c r="AC149" s="13"/>
      <c r="AD149" s="13"/>
      <c r="AE149" s="15">
        <f t="shared" si="179"/>
        <v>0</v>
      </c>
      <c r="AF149" s="25">
        <f t="shared" si="159"/>
        <v>0</v>
      </c>
      <c r="AG149" s="11">
        <f t="shared" si="160"/>
        <v>0</v>
      </c>
      <c r="AH149" s="11">
        <f t="shared" si="161"/>
        <v>0</v>
      </c>
      <c r="AI149" s="11">
        <f t="shared" si="162"/>
        <v>0</v>
      </c>
      <c r="AJ149" s="84">
        <f t="shared" si="163"/>
        <v>0</v>
      </c>
      <c r="AK149" s="160"/>
      <c r="AL149" s="85" t="s">
        <v>136</v>
      </c>
      <c r="AM149" s="11">
        <f t="shared" si="170"/>
        <v>80</v>
      </c>
      <c r="AN149" s="11">
        <f t="shared" si="171"/>
        <v>45</v>
      </c>
      <c r="AO149" s="11">
        <f t="shared" si="173"/>
        <v>0</v>
      </c>
      <c r="AP149" s="11">
        <f t="shared" si="172"/>
        <v>0</v>
      </c>
      <c r="AQ149" s="84">
        <f t="shared" si="164"/>
        <v>125</v>
      </c>
      <c r="AR149" s="160"/>
      <c r="AZ149" s="30"/>
      <c r="BA149" s="82" t="s">
        <v>136</v>
      </c>
      <c r="BB149" s="11">
        <f t="shared" si="165"/>
        <v>80</v>
      </c>
      <c r="BC149" s="11">
        <f t="shared" si="166"/>
        <v>45</v>
      </c>
      <c r="BD149" s="11">
        <f t="shared" si="167"/>
        <v>0</v>
      </c>
      <c r="BE149" s="11">
        <f t="shared" si="168"/>
        <v>0</v>
      </c>
      <c r="BF149" s="84">
        <f t="shared" si="169"/>
        <v>125</v>
      </c>
    </row>
    <row r="150" spans="1:58" ht="15">
      <c r="A150" s="82" t="s">
        <v>141</v>
      </c>
      <c r="B150" s="14"/>
      <c r="C150" s="11"/>
      <c r="D150" s="11"/>
      <c r="E150" s="11"/>
      <c r="F150" s="83">
        <f t="shared" si="175"/>
        <v>0</v>
      </c>
      <c r="G150" s="14"/>
      <c r="H150" s="11"/>
      <c r="I150" s="11"/>
      <c r="J150" s="11"/>
      <c r="K150" s="15">
        <f t="shared" si="176"/>
        <v>0</v>
      </c>
      <c r="L150" s="14">
        <f t="shared" si="180"/>
        <v>0</v>
      </c>
      <c r="M150" s="11">
        <f t="shared" si="181"/>
        <v>0</v>
      </c>
      <c r="N150" s="11">
        <f t="shared" si="182"/>
        <v>0</v>
      </c>
      <c r="O150" s="11">
        <f t="shared" si="183"/>
        <v>0</v>
      </c>
      <c r="P150" s="15">
        <f t="shared" si="184"/>
        <v>0</v>
      </c>
      <c r="Q150" s="170"/>
      <c r="R150" s="5"/>
      <c r="S150" s="5"/>
      <c r="T150" s="5"/>
      <c r="U150" s="15">
        <f t="shared" si="156"/>
        <v>0</v>
      </c>
      <c r="V150" s="25"/>
      <c r="W150" s="11"/>
      <c r="X150" s="11"/>
      <c r="Y150" s="11"/>
      <c r="Z150" s="15">
        <f t="shared" si="178"/>
        <v>0</v>
      </c>
      <c r="AA150" s="14">
        <v>31</v>
      </c>
      <c r="AB150" s="11">
        <v>35</v>
      </c>
      <c r="AC150" s="11"/>
      <c r="AD150" s="11"/>
      <c r="AE150" s="15">
        <f t="shared" si="179"/>
        <v>66</v>
      </c>
      <c r="AF150" s="25">
        <f t="shared" si="159"/>
        <v>31</v>
      </c>
      <c r="AG150" s="11">
        <f t="shared" si="160"/>
        <v>35</v>
      </c>
      <c r="AH150" s="11">
        <f t="shared" si="161"/>
        <v>0</v>
      </c>
      <c r="AI150" s="11">
        <f t="shared" si="162"/>
        <v>0</v>
      </c>
      <c r="AJ150" s="84">
        <f t="shared" si="163"/>
        <v>66</v>
      </c>
      <c r="AK150" s="160"/>
      <c r="AL150" s="85" t="s">
        <v>141</v>
      </c>
      <c r="AM150" s="11">
        <f t="shared" si="170"/>
        <v>31</v>
      </c>
      <c r="AN150" s="11">
        <f t="shared" si="171"/>
        <v>35</v>
      </c>
      <c r="AO150" s="11">
        <f t="shared" si="173"/>
        <v>0</v>
      </c>
      <c r="AP150" s="11">
        <f t="shared" si="172"/>
        <v>0</v>
      </c>
      <c r="AQ150" s="84">
        <f t="shared" si="164"/>
        <v>66</v>
      </c>
      <c r="AR150" s="160"/>
      <c r="AS150" s="27"/>
      <c r="AT150" s="27"/>
      <c r="AU150" s="27"/>
      <c r="AV150" s="27"/>
      <c r="AW150" s="27"/>
      <c r="AX150" s="27"/>
      <c r="AY150" s="27"/>
      <c r="AZ150" s="30"/>
      <c r="BA150" s="85" t="s">
        <v>141</v>
      </c>
      <c r="BB150" s="11">
        <f t="shared" si="165"/>
        <v>31</v>
      </c>
      <c r="BC150" s="11">
        <f t="shared" si="166"/>
        <v>35</v>
      </c>
      <c r="BD150" s="11">
        <f t="shared" si="167"/>
        <v>0</v>
      </c>
      <c r="BE150" s="11">
        <f t="shared" si="168"/>
        <v>0</v>
      </c>
      <c r="BF150" s="84">
        <f t="shared" si="169"/>
        <v>66</v>
      </c>
    </row>
    <row r="151" spans="1:58" ht="15">
      <c r="A151" s="82" t="s">
        <v>142</v>
      </c>
      <c r="B151" s="14"/>
      <c r="C151" s="11"/>
      <c r="D151" s="11"/>
      <c r="E151" s="11"/>
      <c r="F151" s="83">
        <f t="shared" si="175"/>
        <v>0</v>
      </c>
      <c r="G151" s="14"/>
      <c r="H151" s="11"/>
      <c r="I151" s="11"/>
      <c r="J151" s="11"/>
      <c r="K151" s="15">
        <f t="shared" si="176"/>
        <v>0</v>
      </c>
      <c r="L151" s="14">
        <f t="shared" si="180"/>
        <v>0</v>
      </c>
      <c r="M151" s="11">
        <f t="shared" si="181"/>
        <v>0</v>
      </c>
      <c r="N151" s="11">
        <f t="shared" si="182"/>
        <v>0</v>
      </c>
      <c r="O151" s="11">
        <f t="shared" si="183"/>
        <v>0</v>
      </c>
      <c r="P151" s="15">
        <f t="shared" si="184"/>
        <v>0</v>
      </c>
      <c r="Q151" s="170"/>
      <c r="R151" s="5"/>
      <c r="S151" s="5"/>
      <c r="T151" s="5"/>
      <c r="U151" s="15">
        <f t="shared" si="156"/>
        <v>0</v>
      </c>
      <c r="V151" s="25"/>
      <c r="W151" s="11"/>
      <c r="X151" s="11"/>
      <c r="Y151" s="11"/>
      <c r="Z151" s="15">
        <f t="shared" si="178"/>
        <v>0</v>
      </c>
      <c r="AA151" s="14"/>
      <c r="AB151" s="11"/>
      <c r="AC151" s="11"/>
      <c r="AD151" s="11"/>
      <c r="AE151" s="15">
        <f t="shared" si="179"/>
        <v>0</v>
      </c>
      <c r="AF151" s="25">
        <f t="shared" si="159"/>
        <v>0</v>
      </c>
      <c r="AG151" s="11">
        <f t="shared" si="160"/>
        <v>0</v>
      </c>
      <c r="AH151" s="11">
        <f t="shared" si="161"/>
        <v>0</v>
      </c>
      <c r="AI151" s="11">
        <f t="shared" si="162"/>
        <v>0</v>
      </c>
      <c r="AJ151" s="84">
        <f t="shared" si="163"/>
        <v>0</v>
      </c>
      <c r="AK151" s="160"/>
      <c r="AL151" s="85" t="s">
        <v>142</v>
      </c>
      <c r="AM151" s="11">
        <f t="shared" si="170"/>
        <v>0</v>
      </c>
      <c r="AN151" s="11">
        <f t="shared" si="171"/>
        <v>0</v>
      </c>
      <c r="AO151" s="11">
        <f t="shared" si="173"/>
        <v>0</v>
      </c>
      <c r="AP151" s="11">
        <f t="shared" si="172"/>
        <v>0</v>
      </c>
      <c r="AQ151" s="84">
        <f t="shared" si="164"/>
        <v>0</v>
      </c>
      <c r="AR151" s="160"/>
      <c r="AS151" s="27"/>
      <c r="AT151" s="27"/>
      <c r="AU151" s="27"/>
      <c r="AV151" s="27"/>
      <c r="AW151" s="27"/>
      <c r="AX151" s="27"/>
      <c r="AY151" s="27"/>
      <c r="AZ151" s="30"/>
      <c r="BA151" s="85" t="s">
        <v>142</v>
      </c>
      <c r="BB151" s="11">
        <f t="shared" si="165"/>
        <v>0</v>
      </c>
      <c r="BC151" s="11">
        <f t="shared" si="166"/>
        <v>0</v>
      </c>
      <c r="BD151" s="11">
        <f t="shared" si="167"/>
        <v>0</v>
      </c>
      <c r="BE151" s="11">
        <f t="shared" si="168"/>
        <v>0</v>
      </c>
      <c r="BF151" s="84">
        <f t="shared" si="169"/>
        <v>0</v>
      </c>
    </row>
    <row r="152" spans="1:58" ht="15">
      <c r="A152" s="82" t="s">
        <v>143</v>
      </c>
      <c r="B152" s="14"/>
      <c r="C152" s="11"/>
      <c r="D152" s="11"/>
      <c r="E152" s="11"/>
      <c r="F152" s="83">
        <f t="shared" si="175"/>
        <v>0</v>
      </c>
      <c r="G152" s="14"/>
      <c r="H152" s="11"/>
      <c r="I152" s="11"/>
      <c r="J152" s="11"/>
      <c r="K152" s="15">
        <f t="shared" si="176"/>
        <v>0</v>
      </c>
      <c r="L152" s="14">
        <f t="shared" si="180"/>
        <v>0</v>
      </c>
      <c r="M152" s="11">
        <f t="shared" si="181"/>
        <v>0</v>
      </c>
      <c r="N152" s="11">
        <f t="shared" si="182"/>
        <v>0</v>
      </c>
      <c r="O152" s="11">
        <f t="shared" si="183"/>
        <v>0</v>
      </c>
      <c r="P152" s="15">
        <f t="shared" si="184"/>
        <v>0</v>
      </c>
      <c r="Q152" s="170"/>
      <c r="R152" s="5"/>
      <c r="S152" s="5"/>
      <c r="T152" s="5"/>
      <c r="U152" s="15">
        <f t="shared" si="156"/>
        <v>0</v>
      </c>
      <c r="V152" s="25"/>
      <c r="W152" s="11"/>
      <c r="X152" s="11"/>
      <c r="Y152" s="11"/>
      <c r="Z152" s="15">
        <f t="shared" si="178"/>
        <v>0</v>
      </c>
      <c r="AA152" s="14"/>
      <c r="AB152" s="11"/>
      <c r="AC152" s="11"/>
      <c r="AD152" s="11"/>
      <c r="AE152" s="15">
        <f t="shared" si="179"/>
        <v>0</v>
      </c>
      <c r="AF152" s="25">
        <f t="shared" si="159"/>
        <v>0</v>
      </c>
      <c r="AG152" s="11">
        <f t="shared" si="160"/>
        <v>0</v>
      </c>
      <c r="AH152" s="11">
        <f t="shared" si="161"/>
        <v>0</v>
      </c>
      <c r="AI152" s="11">
        <f t="shared" si="162"/>
        <v>0</v>
      </c>
      <c r="AJ152" s="84">
        <f t="shared" si="163"/>
        <v>0</v>
      </c>
      <c r="AK152" s="160"/>
      <c r="AL152" s="85" t="s">
        <v>143</v>
      </c>
      <c r="AM152" s="11">
        <f t="shared" si="170"/>
        <v>0</v>
      </c>
      <c r="AN152" s="11">
        <f t="shared" si="171"/>
        <v>0</v>
      </c>
      <c r="AO152" s="11">
        <f t="shared" si="173"/>
        <v>0</v>
      </c>
      <c r="AP152" s="11">
        <f t="shared" si="172"/>
        <v>0</v>
      </c>
      <c r="AQ152" s="84">
        <f t="shared" si="164"/>
        <v>0</v>
      </c>
      <c r="AR152" s="160"/>
      <c r="AS152" s="27"/>
      <c r="AT152" s="27"/>
      <c r="AU152" s="27"/>
      <c r="AV152" s="27"/>
      <c r="AW152" s="27"/>
      <c r="AX152" s="27"/>
      <c r="AY152" s="27"/>
      <c r="AZ152" s="30"/>
      <c r="BA152" s="85" t="s">
        <v>144</v>
      </c>
      <c r="BB152" s="11">
        <f t="shared" si="165"/>
        <v>0</v>
      </c>
      <c r="BC152" s="11">
        <f t="shared" si="166"/>
        <v>0</v>
      </c>
      <c r="BD152" s="11">
        <f t="shared" si="167"/>
        <v>0</v>
      </c>
      <c r="BE152" s="11">
        <f t="shared" si="168"/>
        <v>0</v>
      </c>
      <c r="BF152" s="84">
        <f t="shared" si="169"/>
        <v>0</v>
      </c>
    </row>
    <row r="153" spans="1:58" ht="15">
      <c r="A153" s="82" t="s">
        <v>165</v>
      </c>
      <c r="B153" s="14"/>
      <c r="C153" s="11"/>
      <c r="D153" s="11"/>
      <c r="E153" s="11"/>
      <c r="F153" s="83">
        <f t="shared" si="175"/>
        <v>0</v>
      </c>
      <c r="G153" s="14">
        <v>39</v>
      </c>
      <c r="H153" s="11"/>
      <c r="I153" s="11"/>
      <c r="J153" s="11"/>
      <c r="K153" s="15">
        <f t="shared" si="176"/>
        <v>39</v>
      </c>
      <c r="L153" s="14">
        <f t="shared" si="180"/>
        <v>39</v>
      </c>
      <c r="M153" s="11">
        <f t="shared" si="181"/>
        <v>0</v>
      </c>
      <c r="N153" s="11">
        <f t="shared" si="182"/>
        <v>0</v>
      </c>
      <c r="O153" s="11">
        <f t="shared" si="183"/>
        <v>0</v>
      </c>
      <c r="P153" s="15">
        <f t="shared" si="184"/>
        <v>39</v>
      </c>
      <c r="Q153" s="170">
        <v>820</v>
      </c>
      <c r="R153" s="5">
        <v>420</v>
      </c>
      <c r="S153" s="5"/>
      <c r="T153" s="5"/>
      <c r="U153" s="15">
        <f t="shared" si="156"/>
        <v>1240</v>
      </c>
      <c r="V153" s="25"/>
      <c r="W153" s="11"/>
      <c r="X153" s="11"/>
      <c r="Y153" s="11"/>
      <c r="Z153" s="15">
        <f t="shared" si="178"/>
        <v>0</v>
      </c>
      <c r="AA153" s="14">
        <v>882</v>
      </c>
      <c r="AB153" s="11">
        <v>363</v>
      </c>
      <c r="AC153" s="11"/>
      <c r="AD153" s="11"/>
      <c r="AE153" s="15">
        <f t="shared" si="179"/>
        <v>1245</v>
      </c>
      <c r="AF153" s="25">
        <f t="shared" si="159"/>
        <v>882</v>
      </c>
      <c r="AG153" s="11">
        <f t="shared" si="160"/>
        <v>363</v>
      </c>
      <c r="AH153" s="11">
        <f t="shared" si="161"/>
        <v>0</v>
      </c>
      <c r="AI153" s="11">
        <f t="shared" si="162"/>
        <v>0</v>
      </c>
      <c r="AJ153" s="84">
        <f t="shared" si="163"/>
        <v>1245</v>
      </c>
      <c r="AK153" s="160"/>
      <c r="AL153" s="85" t="s">
        <v>165</v>
      </c>
      <c r="AM153" s="11">
        <f t="shared" si="170"/>
        <v>1741</v>
      </c>
      <c r="AN153" s="11">
        <f t="shared" si="171"/>
        <v>783</v>
      </c>
      <c r="AO153" s="11">
        <f t="shared" si="173"/>
        <v>0</v>
      </c>
      <c r="AP153" s="11">
        <f t="shared" si="172"/>
        <v>0</v>
      </c>
      <c r="AQ153" s="84">
        <f t="shared" si="164"/>
        <v>2524</v>
      </c>
      <c r="AR153" s="160"/>
      <c r="AS153" s="27"/>
      <c r="AT153" s="27"/>
      <c r="AU153" s="27"/>
      <c r="AV153" s="27"/>
      <c r="AW153" s="27"/>
      <c r="AX153" s="27"/>
      <c r="AY153" s="27"/>
      <c r="AZ153" s="30"/>
      <c r="BA153" s="85" t="s">
        <v>145</v>
      </c>
      <c r="BB153" s="11">
        <f t="shared" si="165"/>
        <v>1702</v>
      </c>
      <c r="BC153" s="11">
        <f t="shared" si="166"/>
        <v>783</v>
      </c>
      <c r="BD153" s="11">
        <f t="shared" si="167"/>
        <v>0</v>
      </c>
      <c r="BE153" s="11">
        <f t="shared" si="168"/>
        <v>0</v>
      </c>
      <c r="BF153" s="84">
        <f t="shared" si="169"/>
        <v>2485</v>
      </c>
    </row>
    <row r="154" spans="1:58" ht="15">
      <c r="A154" s="82" t="s">
        <v>102</v>
      </c>
      <c r="B154" s="14"/>
      <c r="C154" s="11"/>
      <c r="D154" s="11"/>
      <c r="E154" s="11"/>
      <c r="F154" s="83">
        <f t="shared" si="175"/>
        <v>0</v>
      </c>
      <c r="G154" s="14"/>
      <c r="H154" s="11"/>
      <c r="I154" s="11"/>
      <c r="J154" s="11"/>
      <c r="K154" s="15">
        <f t="shared" si="176"/>
        <v>0</v>
      </c>
      <c r="L154" s="14">
        <f t="shared" si="180"/>
        <v>0</v>
      </c>
      <c r="M154" s="11">
        <f t="shared" si="181"/>
        <v>0</v>
      </c>
      <c r="N154" s="11">
        <f t="shared" si="182"/>
        <v>0</v>
      </c>
      <c r="O154" s="11">
        <f t="shared" si="183"/>
        <v>0</v>
      </c>
      <c r="P154" s="15">
        <f t="shared" si="184"/>
        <v>0</v>
      </c>
      <c r="Q154" s="170"/>
      <c r="R154" s="5"/>
      <c r="S154" s="5"/>
      <c r="T154" s="5"/>
      <c r="U154" s="15">
        <f t="shared" si="156"/>
        <v>0</v>
      </c>
      <c r="V154" s="25"/>
      <c r="W154" s="11"/>
      <c r="X154" s="11"/>
      <c r="Y154" s="11"/>
      <c r="Z154" s="15">
        <f t="shared" si="178"/>
        <v>0</v>
      </c>
      <c r="AA154" s="14"/>
      <c r="AB154" s="11"/>
      <c r="AC154" s="11"/>
      <c r="AD154" s="11"/>
      <c r="AE154" s="15">
        <f t="shared" si="179"/>
        <v>0</v>
      </c>
      <c r="AF154" s="25">
        <f t="shared" si="159"/>
        <v>0</v>
      </c>
      <c r="AG154" s="11">
        <f t="shared" si="160"/>
        <v>0</v>
      </c>
      <c r="AH154" s="11">
        <f t="shared" si="161"/>
        <v>0</v>
      </c>
      <c r="AI154" s="11">
        <f t="shared" si="162"/>
        <v>0</v>
      </c>
      <c r="AJ154" s="84">
        <f t="shared" si="163"/>
        <v>0</v>
      </c>
      <c r="AK154" s="160"/>
      <c r="AL154" s="85" t="s">
        <v>102</v>
      </c>
      <c r="AM154" s="11">
        <f t="shared" si="170"/>
        <v>0</v>
      </c>
      <c r="AN154" s="11">
        <f t="shared" si="171"/>
        <v>0</v>
      </c>
      <c r="AO154" s="11">
        <f t="shared" si="173"/>
        <v>0</v>
      </c>
      <c r="AP154" s="11">
        <f t="shared" si="172"/>
        <v>0</v>
      </c>
      <c r="AQ154" s="84">
        <f t="shared" si="164"/>
        <v>0</v>
      </c>
      <c r="AR154" s="160"/>
      <c r="AS154" s="27"/>
      <c r="AT154" s="27"/>
      <c r="AU154" s="27"/>
      <c r="AV154" s="27"/>
      <c r="AW154" s="27"/>
      <c r="AX154" s="27"/>
      <c r="AY154" s="27"/>
      <c r="AZ154" s="30"/>
      <c r="BA154" s="82" t="s">
        <v>102</v>
      </c>
      <c r="BB154" s="11">
        <f t="shared" si="165"/>
        <v>0</v>
      </c>
      <c r="BC154" s="11">
        <f t="shared" si="166"/>
        <v>0</v>
      </c>
      <c r="BD154" s="11">
        <f t="shared" si="167"/>
        <v>0</v>
      </c>
      <c r="BE154" s="11">
        <f t="shared" si="168"/>
        <v>0</v>
      </c>
      <c r="BF154" s="84">
        <f t="shared" si="169"/>
        <v>0</v>
      </c>
    </row>
    <row r="155" spans="1:58" ht="15">
      <c r="A155" s="82" t="s">
        <v>167</v>
      </c>
      <c r="B155" s="14"/>
      <c r="C155" s="11"/>
      <c r="D155" s="11"/>
      <c r="E155" s="11"/>
      <c r="F155" s="83">
        <f t="shared" si="175"/>
        <v>0</v>
      </c>
      <c r="G155" s="14"/>
      <c r="H155" s="11"/>
      <c r="I155" s="11"/>
      <c r="J155" s="11"/>
      <c r="K155" s="15">
        <f t="shared" si="176"/>
        <v>0</v>
      </c>
      <c r="L155" s="14">
        <f t="shared" si="180"/>
        <v>0</v>
      </c>
      <c r="M155" s="11">
        <f t="shared" si="181"/>
        <v>0</v>
      </c>
      <c r="N155" s="11">
        <f t="shared" si="182"/>
        <v>0</v>
      </c>
      <c r="O155" s="11">
        <f t="shared" si="183"/>
        <v>0</v>
      </c>
      <c r="P155" s="15">
        <f t="shared" si="184"/>
        <v>0</v>
      </c>
      <c r="Q155" s="170">
        <v>258</v>
      </c>
      <c r="R155" s="5">
        <v>107</v>
      </c>
      <c r="S155" s="5"/>
      <c r="T155" s="5"/>
      <c r="U155" s="15">
        <f t="shared" si="156"/>
        <v>365</v>
      </c>
      <c r="V155" s="25"/>
      <c r="W155" s="11"/>
      <c r="X155" s="11"/>
      <c r="Y155" s="11"/>
      <c r="Z155" s="15">
        <f t="shared" si="178"/>
        <v>0</v>
      </c>
      <c r="AA155" s="14">
        <v>92</v>
      </c>
      <c r="AB155" s="11">
        <v>155</v>
      </c>
      <c r="AC155" s="11"/>
      <c r="AD155" s="11"/>
      <c r="AE155" s="15">
        <f t="shared" si="179"/>
        <v>247</v>
      </c>
      <c r="AF155" s="25">
        <f t="shared" si="159"/>
        <v>92</v>
      </c>
      <c r="AG155" s="11">
        <f t="shared" si="160"/>
        <v>155</v>
      </c>
      <c r="AH155" s="11">
        <f t="shared" si="161"/>
        <v>0</v>
      </c>
      <c r="AI155" s="11">
        <f t="shared" si="162"/>
        <v>0</v>
      </c>
      <c r="AJ155" s="84">
        <f t="shared" si="163"/>
        <v>247</v>
      </c>
      <c r="AK155" s="160"/>
      <c r="AL155" s="85" t="s">
        <v>167</v>
      </c>
      <c r="AM155" s="11">
        <f t="shared" si="170"/>
        <v>350</v>
      </c>
      <c r="AN155" s="11">
        <f t="shared" si="171"/>
        <v>262</v>
      </c>
      <c r="AO155" s="11">
        <f t="shared" si="173"/>
        <v>0</v>
      </c>
      <c r="AP155" s="11">
        <f t="shared" si="172"/>
        <v>0</v>
      </c>
      <c r="AQ155" s="84">
        <f t="shared" si="164"/>
        <v>612</v>
      </c>
      <c r="AR155" s="160"/>
      <c r="AS155" s="27"/>
      <c r="AT155" s="27"/>
      <c r="AU155" s="27"/>
      <c r="AV155" s="27"/>
      <c r="AW155" s="27"/>
      <c r="AX155" s="27"/>
      <c r="AY155" s="27"/>
      <c r="AZ155" s="30"/>
      <c r="BA155" s="85" t="s">
        <v>146</v>
      </c>
      <c r="BB155" s="11">
        <f t="shared" si="165"/>
        <v>350</v>
      </c>
      <c r="BC155" s="11">
        <f t="shared" si="166"/>
        <v>262</v>
      </c>
      <c r="BD155" s="11">
        <f t="shared" si="167"/>
        <v>0</v>
      </c>
      <c r="BE155" s="11">
        <f t="shared" si="168"/>
        <v>0</v>
      </c>
      <c r="BF155" s="84">
        <f t="shared" si="169"/>
        <v>612</v>
      </c>
    </row>
    <row r="156" spans="1:58" ht="15">
      <c r="A156" s="82" t="s">
        <v>147</v>
      </c>
      <c r="B156" s="18"/>
      <c r="C156" s="13"/>
      <c r="D156" s="13"/>
      <c r="E156" s="13"/>
      <c r="F156" s="83">
        <f t="shared" si="175"/>
        <v>0</v>
      </c>
      <c r="G156" s="18"/>
      <c r="H156" s="13"/>
      <c r="I156" s="13"/>
      <c r="J156" s="13"/>
      <c r="K156" s="15">
        <f t="shared" si="176"/>
        <v>0</v>
      </c>
      <c r="L156" s="14">
        <f t="shared" si="180"/>
        <v>0</v>
      </c>
      <c r="M156" s="11">
        <f t="shared" si="181"/>
        <v>0</v>
      </c>
      <c r="N156" s="11">
        <f t="shared" si="182"/>
        <v>0</v>
      </c>
      <c r="O156" s="11">
        <f t="shared" si="183"/>
        <v>0</v>
      </c>
      <c r="P156" s="15">
        <f t="shared" si="184"/>
        <v>0</v>
      </c>
      <c r="Q156" s="168"/>
      <c r="R156" s="3"/>
      <c r="S156" s="3"/>
      <c r="T156" s="3"/>
      <c r="U156" s="15">
        <f t="shared" si="156"/>
        <v>0</v>
      </c>
      <c r="V156" s="25"/>
      <c r="W156" s="11"/>
      <c r="X156" s="11"/>
      <c r="Y156" s="11"/>
      <c r="Z156" s="15">
        <f t="shared" si="178"/>
        <v>0</v>
      </c>
      <c r="AA156" s="14"/>
      <c r="AB156" s="11"/>
      <c r="AC156" s="11"/>
      <c r="AD156" s="11"/>
      <c r="AE156" s="15">
        <f t="shared" si="179"/>
        <v>0</v>
      </c>
      <c r="AF156" s="25">
        <f t="shared" si="159"/>
        <v>0</v>
      </c>
      <c r="AG156" s="11">
        <f t="shared" si="160"/>
        <v>0</v>
      </c>
      <c r="AH156" s="11">
        <f t="shared" si="161"/>
        <v>0</v>
      </c>
      <c r="AI156" s="11">
        <f t="shared" si="162"/>
        <v>0</v>
      </c>
      <c r="AJ156" s="84">
        <f t="shared" si="163"/>
        <v>0</v>
      </c>
      <c r="AK156" s="160"/>
      <c r="AL156" s="85" t="s">
        <v>147</v>
      </c>
      <c r="AM156" s="11">
        <f t="shared" si="170"/>
        <v>0</v>
      </c>
      <c r="AN156" s="11">
        <f t="shared" si="171"/>
        <v>0</v>
      </c>
      <c r="AO156" s="11">
        <f t="shared" si="173"/>
        <v>0</v>
      </c>
      <c r="AP156" s="11">
        <f t="shared" si="172"/>
        <v>0</v>
      </c>
      <c r="AQ156" s="84">
        <f t="shared" si="164"/>
        <v>0</v>
      </c>
      <c r="AR156" s="160"/>
      <c r="AZ156" s="30"/>
      <c r="BA156" s="85" t="s">
        <v>148</v>
      </c>
      <c r="BB156" s="11">
        <f t="shared" si="165"/>
        <v>0</v>
      </c>
      <c r="BC156" s="11">
        <f t="shared" si="166"/>
        <v>0</v>
      </c>
      <c r="BD156" s="11">
        <f t="shared" si="167"/>
        <v>0</v>
      </c>
      <c r="BE156" s="11">
        <f t="shared" si="168"/>
        <v>0</v>
      </c>
      <c r="BF156" s="84">
        <f t="shared" si="169"/>
        <v>0</v>
      </c>
    </row>
    <row r="157" spans="1:58" ht="15">
      <c r="A157" s="82" t="s">
        <v>137</v>
      </c>
      <c r="B157" s="18"/>
      <c r="C157" s="13"/>
      <c r="D157" s="13"/>
      <c r="E157" s="13"/>
      <c r="F157" s="83">
        <f t="shared" si="175"/>
        <v>0</v>
      </c>
      <c r="G157" s="18"/>
      <c r="H157" s="13"/>
      <c r="I157" s="13"/>
      <c r="J157" s="13"/>
      <c r="K157" s="15"/>
      <c r="L157" s="14">
        <f t="shared" si="180"/>
        <v>0</v>
      </c>
      <c r="M157" s="11">
        <f t="shared" si="181"/>
        <v>0</v>
      </c>
      <c r="N157" s="11">
        <f t="shared" si="182"/>
        <v>0</v>
      </c>
      <c r="O157" s="11">
        <f t="shared" si="183"/>
        <v>0</v>
      </c>
      <c r="P157" s="15">
        <f t="shared" si="184"/>
        <v>0</v>
      </c>
      <c r="Q157" s="168"/>
      <c r="R157" s="3"/>
      <c r="S157" s="3"/>
      <c r="T157" s="3"/>
      <c r="U157" s="15">
        <f t="shared" si="156"/>
        <v>0</v>
      </c>
      <c r="V157" s="25"/>
      <c r="W157" s="11"/>
      <c r="X157" s="11"/>
      <c r="Y157" s="11"/>
      <c r="Z157" s="15">
        <f t="shared" si="178"/>
        <v>0</v>
      </c>
      <c r="AA157" s="14"/>
      <c r="AB157" s="11"/>
      <c r="AC157" s="11"/>
      <c r="AD157" s="11"/>
      <c r="AE157" s="15">
        <f t="shared" si="179"/>
        <v>0</v>
      </c>
      <c r="AF157" s="25">
        <f t="shared" si="159"/>
        <v>0</v>
      </c>
      <c r="AG157" s="11">
        <f t="shared" si="160"/>
        <v>0</v>
      </c>
      <c r="AH157" s="11">
        <f t="shared" si="161"/>
        <v>0</v>
      </c>
      <c r="AI157" s="11">
        <f t="shared" si="162"/>
        <v>0</v>
      </c>
      <c r="AJ157" s="84">
        <f t="shared" si="163"/>
        <v>0</v>
      </c>
      <c r="AK157" s="160"/>
      <c r="AL157" s="85" t="s">
        <v>137</v>
      </c>
      <c r="AM157" s="11">
        <f t="shared" si="170"/>
        <v>0</v>
      </c>
      <c r="AN157" s="11">
        <f t="shared" si="171"/>
        <v>0</v>
      </c>
      <c r="AO157" s="11">
        <f t="shared" si="173"/>
        <v>0</v>
      </c>
      <c r="AP157" s="11">
        <f t="shared" si="172"/>
        <v>0</v>
      </c>
      <c r="AQ157" s="84">
        <f t="shared" si="164"/>
        <v>0</v>
      </c>
      <c r="AR157" s="160"/>
      <c r="AZ157" s="30"/>
      <c r="BA157" s="82" t="s">
        <v>137</v>
      </c>
      <c r="BB157" s="11">
        <f t="shared" si="165"/>
        <v>0</v>
      </c>
      <c r="BC157" s="11">
        <f t="shared" si="166"/>
        <v>0</v>
      </c>
      <c r="BD157" s="11">
        <f t="shared" si="167"/>
        <v>0</v>
      </c>
      <c r="BE157" s="11">
        <f t="shared" si="168"/>
        <v>0</v>
      </c>
      <c r="BF157" s="84">
        <f t="shared" si="169"/>
        <v>0</v>
      </c>
    </row>
    <row r="158" spans="1:58" ht="15">
      <c r="A158" s="82" t="s">
        <v>149</v>
      </c>
      <c r="B158" s="14"/>
      <c r="C158" s="11"/>
      <c r="D158" s="11"/>
      <c r="E158" s="11"/>
      <c r="F158" s="83">
        <f t="shared" si="175"/>
        <v>0</v>
      </c>
      <c r="G158" s="14"/>
      <c r="H158" s="11">
        <v>3</v>
      </c>
      <c r="I158" s="11"/>
      <c r="J158" s="11"/>
      <c r="K158" s="15">
        <f>SUM(G158:J158)</f>
        <v>3</v>
      </c>
      <c r="L158" s="14">
        <f t="shared" si="180"/>
        <v>0</v>
      </c>
      <c r="M158" s="11">
        <f t="shared" si="181"/>
        <v>3</v>
      </c>
      <c r="N158" s="11">
        <f t="shared" si="182"/>
        <v>0</v>
      </c>
      <c r="O158" s="11">
        <f t="shared" si="183"/>
        <v>0</v>
      </c>
      <c r="P158" s="15">
        <f t="shared" si="184"/>
        <v>3</v>
      </c>
      <c r="Q158" s="170">
        <v>321</v>
      </c>
      <c r="R158" s="5">
        <v>93</v>
      </c>
      <c r="S158" s="5"/>
      <c r="T158" s="5"/>
      <c r="U158" s="15">
        <f t="shared" si="156"/>
        <v>414</v>
      </c>
      <c r="V158" s="25"/>
      <c r="W158" s="11"/>
      <c r="X158" s="11"/>
      <c r="Y158" s="11"/>
      <c r="Z158" s="15">
        <f t="shared" si="178"/>
        <v>0</v>
      </c>
      <c r="AA158" s="14">
        <v>308</v>
      </c>
      <c r="AB158" s="11">
        <v>198</v>
      </c>
      <c r="AC158" s="11"/>
      <c r="AD158" s="11"/>
      <c r="AE158" s="15">
        <f t="shared" si="179"/>
        <v>506</v>
      </c>
      <c r="AF158" s="25">
        <f t="shared" si="159"/>
        <v>308</v>
      </c>
      <c r="AG158" s="11">
        <f t="shared" si="160"/>
        <v>198</v>
      </c>
      <c r="AH158" s="11">
        <f t="shared" si="161"/>
        <v>0</v>
      </c>
      <c r="AI158" s="11">
        <f t="shared" si="162"/>
        <v>0</v>
      </c>
      <c r="AJ158" s="84">
        <f t="shared" si="163"/>
        <v>506</v>
      </c>
      <c r="AK158" s="160"/>
      <c r="AL158" s="85" t="s">
        <v>149</v>
      </c>
      <c r="AM158" s="134">
        <f t="shared" si="170"/>
        <v>629</v>
      </c>
      <c r="AN158" s="105">
        <f t="shared" si="171"/>
        <v>294</v>
      </c>
      <c r="AO158" s="105">
        <f t="shared" si="173"/>
        <v>0</v>
      </c>
      <c r="AP158" s="105">
        <f t="shared" si="172"/>
        <v>0</v>
      </c>
      <c r="AQ158" s="107">
        <f t="shared" si="164"/>
        <v>923</v>
      </c>
      <c r="AR158" s="160"/>
      <c r="AS158" s="27"/>
      <c r="AT158" s="27"/>
      <c r="AU158" s="27"/>
      <c r="AV158" s="27"/>
      <c r="AW158" s="27"/>
      <c r="AX158" s="27"/>
      <c r="AY158" s="27"/>
      <c r="AZ158" s="30"/>
      <c r="BA158" s="85" t="s">
        <v>149</v>
      </c>
      <c r="BB158" s="11">
        <f t="shared" si="165"/>
        <v>629</v>
      </c>
      <c r="BC158" s="11">
        <f t="shared" si="166"/>
        <v>291</v>
      </c>
      <c r="BD158" s="11">
        <f t="shared" si="167"/>
        <v>0</v>
      </c>
      <c r="BE158" s="11">
        <f t="shared" si="168"/>
        <v>0</v>
      </c>
      <c r="BF158" s="84">
        <f t="shared" si="169"/>
        <v>920</v>
      </c>
    </row>
    <row r="159" spans="1:58" ht="15.75" thickBot="1">
      <c r="A159" s="135" t="s">
        <v>35</v>
      </c>
      <c r="B159" s="34">
        <f>SUM(B119:B158)</f>
        <v>10</v>
      </c>
      <c r="C159" s="35">
        <f>SUM(C119:C158)</f>
        <v>12</v>
      </c>
      <c r="D159" s="35">
        <f>SUM(D119:D158)</f>
        <v>0</v>
      </c>
      <c r="E159" s="35">
        <f>SUM(E119:E158)</f>
        <v>0</v>
      </c>
      <c r="F159" s="136">
        <f>SUM(F119:F158)</f>
        <v>22</v>
      </c>
      <c r="G159" s="34">
        <f>SUM(G119:G158)</f>
        <v>888</v>
      </c>
      <c r="H159" s="35">
        <f aca="true" t="shared" si="185" ref="H159:AE159">SUM(H119:H158)</f>
        <v>284</v>
      </c>
      <c r="I159" s="35">
        <f t="shared" si="185"/>
        <v>0</v>
      </c>
      <c r="J159" s="35">
        <f t="shared" si="185"/>
        <v>0</v>
      </c>
      <c r="K159" s="21">
        <f t="shared" si="185"/>
        <v>1172</v>
      </c>
      <c r="L159" s="19">
        <f t="shared" si="185"/>
        <v>878</v>
      </c>
      <c r="M159" s="35">
        <f t="shared" si="185"/>
        <v>272</v>
      </c>
      <c r="N159" s="35">
        <f t="shared" si="185"/>
        <v>0</v>
      </c>
      <c r="O159" s="35">
        <f t="shared" si="185"/>
        <v>0</v>
      </c>
      <c r="P159" s="36">
        <f t="shared" si="185"/>
        <v>1150</v>
      </c>
      <c r="Q159" s="176">
        <f>SUM(Q119:Q158)</f>
        <v>7210</v>
      </c>
      <c r="R159" s="156">
        <f t="shared" si="185"/>
        <v>3213</v>
      </c>
      <c r="S159" s="156">
        <f t="shared" si="185"/>
        <v>0</v>
      </c>
      <c r="T159" s="156">
        <f t="shared" si="185"/>
        <v>0</v>
      </c>
      <c r="U159" s="21">
        <f t="shared" si="185"/>
        <v>10423</v>
      </c>
      <c r="V159" s="137">
        <f t="shared" si="185"/>
        <v>8</v>
      </c>
      <c r="W159" s="35">
        <f t="shared" si="185"/>
        <v>0</v>
      </c>
      <c r="X159" s="35">
        <f t="shared" si="185"/>
        <v>0</v>
      </c>
      <c r="Y159" s="35">
        <f t="shared" si="185"/>
        <v>0</v>
      </c>
      <c r="Z159" s="136">
        <f t="shared" si="185"/>
        <v>8</v>
      </c>
      <c r="AA159" s="34">
        <f t="shared" si="185"/>
        <v>5646</v>
      </c>
      <c r="AB159" s="35">
        <f t="shared" si="185"/>
        <v>3590</v>
      </c>
      <c r="AC159" s="35">
        <f t="shared" si="185"/>
        <v>0</v>
      </c>
      <c r="AD159" s="35">
        <f t="shared" si="185"/>
        <v>0</v>
      </c>
      <c r="AE159" s="36">
        <f t="shared" si="185"/>
        <v>9236</v>
      </c>
      <c r="AF159" s="137">
        <f>SUM(AF119:AF158)</f>
        <v>5638</v>
      </c>
      <c r="AG159" s="35">
        <f>SUM(AG119:AG158)</f>
        <v>3590</v>
      </c>
      <c r="AH159" s="35">
        <f>SUM(AH119:AH158)</f>
        <v>0</v>
      </c>
      <c r="AI159" s="35">
        <f>SUM(AI119:AI158)</f>
        <v>0</v>
      </c>
      <c r="AJ159" s="94">
        <f>SUM(AJ119:AJ158)</f>
        <v>9228</v>
      </c>
      <c r="AK159" s="161"/>
      <c r="AL159" s="93" t="s">
        <v>35</v>
      </c>
      <c r="AM159" s="138">
        <f>SUM(AM119:AM158)</f>
        <v>13744</v>
      </c>
      <c r="AN159" s="138">
        <f>SUM(AN119:AN158)</f>
        <v>7087</v>
      </c>
      <c r="AO159" s="138">
        <f>SUM(AO119:AO158)</f>
        <v>0</v>
      </c>
      <c r="AP159" s="138">
        <f>SUM(AP119:AP158)</f>
        <v>0</v>
      </c>
      <c r="AQ159" s="139">
        <f>SUM(AQ119:AQ158)</f>
        <v>20831</v>
      </c>
      <c r="AR159" s="122"/>
      <c r="AS159" s="27"/>
      <c r="AT159" s="27"/>
      <c r="AU159" s="27"/>
      <c r="AV159" s="27"/>
      <c r="AW159" s="27"/>
      <c r="AX159" s="27"/>
      <c r="AY159" s="27"/>
      <c r="AZ159" s="30"/>
      <c r="BA159" s="140" t="s">
        <v>156</v>
      </c>
      <c r="BB159" s="20">
        <f>SUM(BB119:BB158)</f>
        <v>12856</v>
      </c>
      <c r="BC159" s="20">
        <f>SUM(BC119:BC158)</f>
        <v>6803</v>
      </c>
      <c r="BD159" s="20">
        <f>SUM(BD119:BD158)</f>
        <v>0</v>
      </c>
      <c r="BE159" s="20">
        <f>SUM(BE119:BE158)</f>
        <v>0</v>
      </c>
      <c r="BF159" s="112">
        <f>SUM(BF119:BF158)</f>
        <v>19659</v>
      </c>
    </row>
    <row r="160" spans="1:58" ht="15.75" thickTop="1">
      <c r="A160" s="141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178"/>
      <c r="Q160" s="157"/>
      <c r="R160" s="157"/>
      <c r="S160" s="157"/>
      <c r="T160" s="15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164"/>
      <c r="AK160" s="160"/>
      <c r="AL160" s="165"/>
      <c r="AM160" s="142"/>
      <c r="AN160" s="142"/>
      <c r="AO160" s="142"/>
      <c r="AP160" s="142"/>
      <c r="AQ160" s="143"/>
      <c r="AR160" s="122"/>
      <c r="AS160" s="27"/>
      <c r="AT160" s="27"/>
      <c r="AU160" s="27"/>
      <c r="AV160" s="27"/>
      <c r="AW160" s="27"/>
      <c r="AX160" s="27"/>
      <c r="AY160" s="27"/>
      <c r="AZ160" s="30"/>
      <c r="BA160" s="144"/>
      <c r="BB160" s="100"/>
      <c r="BC160" s="100"/>
      <c r="BD160" s="100"/>
      <c r="BE160" s="100"/>
      <c r="BF160" s="101"/>
    </row>
    <row r="161" spans="1:58" ht="15.75" thickBot="1">
      <c r="A161" s="114" t="s">
        <v>38</v>
      </c>
      <c r="B161" s="22">
        <f aca="true" t="shared" si="186" ref="B161:AJ161">(B159+B114)</f>
        <v>459</v>
      </c>
      <c r="C161" s="22">
        <f t="shared" si="186"/>
        <v>422</v>
      </c>
      <c r="D161" s="22">
        <f t="shared" si="186"/>
        <v>257</v>
      </c>
      <c r="E161" s="22">
        <f t="shared" si="186"/>
        <v>5</v>
      </c>
      <c r="F161" s="22">
        <f t="shared" si="186"/>
        <v>1143</v>
      </c>
      <c r="G161" s="22">
        <f t="shared" si="186"/>
        <v>9265</v>
      </c>
      <c r="H161" s="22">
        <f t="shared" si="186"/>
        <v>14380</v>
      </c>
      <c r="I161" s="22">
        <f t="shared" si="186"/>
        <v>7123</v>
      </c>
      <c r="J161" s="22">
        <f t="shared" si="186"/>
        <v>1752</v>
      </c>
      <c r="K161" s="22">
        <f t="shared" si="186"/>
        <v>32520</v>
      </c>
      <c r="L161" s="22">
        <f t="shared" si="186"/>
        <v>8806</v>
      </c>
      <c r="M161" s="22">
        <f t="shared" si="186"/>
        <v>13958</v>
      </c>
      <c r="N161" s="22">
        <f t="shared" si="186"/>
        <v>6866</v>
      </c>
      <c r="O161" s="22">
        <f t="shared" si="186"/>
        <v>1747</v>
      </c>
      <c r="P161" s="179">
        <f t="shared" si="186"/>
        <v>31377</v>
      </c>
      <c r="Q161" s="174">
        <f t="shared" si="186"/>
        <v>127494</v>
      </c>
      <c r="R161" s="150">
        <f t="shared" si="186"/>
        <v>121350</v>
      </c>
      <c r="S161" s="150">
        <f t="shared" si="186"/>
        <v>27334</v>
      </c>
      <c r="T161" s="150">
        <f t="shared" si="186"/>
        <v>4579</v>
      </c>
      <c r="U161" s="22">
        <f t="shared" si="186"/>
        <v>280757</v>
      </c>
      <c r="V161" s="22">
        <f t="shared" si="186"/>
        <v>479</v>
      </c>
      <c r="W161" s="22">
        <f t="shared" si="186"/>
        <v>283</v>
      </c>
      <c r="X161" s="22">
        <f t="shared" si="186"/>
        <v>68</v>
      </c>
      <c r="Y161" s="22">
        <f t="shared" si="186"/>
        <v>9</v>
      </c>
      <c r="Z161" s="22">
        <f t="shared" si="186"/>
        <v>839</v>
      </c>
      <c r="AA161" s="22">
        <f t="shared" si="186"/>
        <v>101952</v>
      </c>
      <c r="AB161" s="22">
        <f t="shared" si="186"/>
        <v>125299</v>
      </c>
      <c r="AC161" s="22">
        <f t="shared" si="186"/>
        <v>28209</v>
      </c>
      <c r="AD161" s="22">
        <f t="shared" si="186"/>
        <v>4771</v>
      </c>
      <c r="AE161" s="22">
        <f t="shared" si="186"/>
        <v>260231</v>
      </c>
      <c r="AF161" s="22">
        <f t="shared" si="186"/>
        <v>101473</v>
      </c>
      <c r="AG161" s="22">
        <f t="shared" si="186"/>
        <v>125016</v>
      </c>
      <c r="AH161" s="22">
        <f t="shared" si="186"/>
        <v>28141</v>
      </c>
      <c r="AI161" s="22">
        <f t="shared" si="186"/>
        <v>4762</v>
      </c>
      <c r="AJ161" s="182">
        <f t="shared" si="186"/>
        <v>259392</v>
      </c>
      <c r="AK161" s="161"/>
      <c r="AL161" s="145" t="s">
        <v>38</v>
      </c>
      <c r="AM161" s="123">
        <f>(AM159+AM114)</f>
        <v>238711</v>
      </c>
      <c r="AN161" s="123">
        <f>(AN159+AN114)</f>
        <v>261029</v>
      </c>
      <c r="AO161" s="123">
        <f>(AO159+AO114)</f>
        <v>62666</v>
      </c>
      <c r="AP161" s="123">
        <f>(AP159+AP114)</f>
        <v>11102</v>
      </c>
      <c r="AQ161" s="181">
        <f>(AQ159+AQ114)</f>
        <v>573508</v>
      </c>
      <c r="AR161" s="161"/>
      <c r="AZ161" s="30"/>
      <c r="BA161" s="145" t="s">
        <v>38</v>
      </c>
      <c r="BB161" s="23">
        <f>(BB159+BB114)</f>
        <v>229446</v>
      </c>
      <c r="BC161" s="23">
        <f>(BC159+BC114)</f>
        <v>246649</v>
      </c>
      <c r="BD161" s="23">
        <f>(BD159+BD114)</f>
        <v>55543</v>
      </c>
      <c r="BE161" s="23">
        <f>(BE159+BE114)</f>
        <v>9350</v>
      </c>
      <c r="BF161" s="117">
        <f>(BF159+BF114)</f>
        <v>540988</v>
      </c>
    </row>
    <row r="162" spans="1:58" ht="15.75" thickTop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>
        <v>32520</v>
      </c>
      <c r="L162" s="30"/>
      <c r="M162" s="30"/>
      <c r="N162" s="30"/>
      <c r="O162" s="30"/>
      <c r="P162" s="52"/>
      <c r="Q162" s="154"/>
      <c r="R162" s="154"/>
      <c r="S162" s="154"/>
      <c r="T162" s="154"/>
      <c r="U162" s="30">
        <v>280757</v>
      </c>
      <c r="V162" s="30"/>
      <c r="W162" s="30"/>
      <c r="X162" s="30"/>
      <c r="Y162" s="30"/>
      <c r="Z162" s="30">
        <v>839</v>
      </c>
      <c r="AA162" s="52"/>
      <c r="AB162" s="52"/>
      <c r="AC162" s="52"/>
      <c r="AD162" s="154"/>
      <c r="AE162" s="52">
        <v>260231</v>
      </c>
      <c r="AF162" s="30"/>
      <c r="AG162" s="30"/>
      <c r="AH162" s="30"/>
      <c r="AI162" s="30"/>
      <c r="AJ162" s="52">
        <f>AE162-Z162</f>
        <v>259392</v>
      </c>
      <c r="AK162" s="160"/>
      <c r="AL162" s="30"/>
      <c r="AM162" s="30"/>
      <c r="AN162" s="30"/>
      <c r="AO162" s="30"/>
      <c r="AP162" s="30"/>
      <c r="AQ162" s="30"/>
      <c r="AR162" s="30"/>
      <c r="BB162" s="27"/>
      <c r="BC162" s="27"/>
      <c r="BD162" s="27"/>
      <c r="BE162" s="27"/>
      <c r="BF162" s="27"/>
    </row>
    <row r="163" spans="1:56" ht="1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52">
        <f>K162-K161</f>
        <v>0</v>
      </c>
      <c r="L163" s="30"/>
      <c r="M163" s="30"/>
      <c r="N163" s="30"/>
      <c r="O163" s="30"/>
      <c r="P163" s="30"/>
      <c r="Q163" s="154"/>
      <c r="R163" s="154"/>
      <c r="S163" s="154"/>
      <c r="T163" s="154"/>
      <c r="U163" s="52"/>
      <c r="V163" s="30"/>
      <c r="W163" s="30"/>
      <c r="X163" s="30"/>
      <c r="Y163" s="30"/>
      <c r="Z163" s="30"/>
      <c r="AA163" s="30"/>
      <c r="AB163" s="30"/>
      <c r="AC163" s="30"/>
      <c r="AD163" s="30"/>
      <c r="AE163" s="52"/>
      <c r="AF163" s="52"/>
      <c r="AG163" s="30"/>
      <c r="AH163" s="30"/>
      <c r="AI163" s="30"/>
      <c r="AJ163" s="52"/>
      <c r="AK163" s="160"/>
      <c r="AL163" s="30"/>
      <c r="AM163" s="30"/>
      <c r="AN163" s="30"/>
      <c r="AO163" s="30"/>
      <c r="AP163" s="30"/>
      <c r="AQ163" s="52"/>
      <c r="AR163" s="52"/>
      <c r="AZ163" s="146"/>
      <c r="BB163" s="27"/>
      <c r="BD163" s="27"/>
    </row>
    <row r="164" spans="1:56" ht="15">
      <c r="A164" s="30" t="s">
        <v>150</v>
      </c>
      <c r="B164" s="52">
        <f>SUM(B149:B158)+(B126)</f>
        <v>0</v>
      </c>
      <c r="C164" s="52">
        <f>SUM(C149:C158)+(C126)</f>
        <v>0</v>
      </c>
      <c r="D164" s="30"/>
      <c r="E164" s="30"/>
      <c r="F164" s="30"/>
      <c r="G164" s="52">
        <f>SUM(G149:G158)+(G126)</f>
        <v>39</v>
      </c>
      <c r="H164" s="52">
        <f>SUM(H149:H158)+(H126)</f>
        <v>3</v>
      </c>
      <c r="I164" s="30"/>
      <c r="J164" s="30"/>
      <c r="K164" s="30"/>
      <c r="L164" s="52">
        <f>SUM(L149:L158)+(L126)</f>
        <v>39</v>
      </c>
      <c r="M164" s="52">
        <f>SUM(M149:M158)+(M126)</f>
        <v>3</v>
      </c>
      <c r="N164" s="30"/>
      <c r="O164" s="30"/>
      <c r="P164" s="30"/>
      <c r="Q164" s="158">
        <f>SUM(Q149:Q158)+(Q126)</f>
        <v>1479</v>
      </c>
      <c r="R164" s="158">
        <f>SUM(R149:R158)+(R126)</f>
        <v>665</v>
      </c>
      <c r="S164" s="154"/>
      <c r="T164" s="154"/>
      <c r="U164" s="30"/>
      <c r="V164" s="52">
        <f>SUM(V149:V158)+(V126)</f>
        <v>0</v>
      </c>
      <c r="W164" s="52">
        <f>SUM(W149:W158)+(W126)</f>
        <v>0</v>
      </c>
      <c r="X164" s="30"/>
      <c r="Y164" s="30"/>
      <c r="Z164" s="30"/>
      <c r="AA164" s="52">
        <f>SUM(AA149:AA158)+(AA126)</f>
        <v>1313</v>
      </c>
      <c r="AB164" s="52">
        <f>SUM(AB149:AB158)+(AB126)</f>
        <v>751</v>
      </c>
      <c r="AC164" s="30"/>
      <c r="AD164" s="30"/>
      <c r="AE164" s="30"/>
      <c r="AF164" s="52"/>
      <c r="AG164" s="52">
        <f>SUM(AG149:AG158)+(AG126)</f>
        <v>751</v>
      </c>
      <c r="AH164" s="30"/>
      <c r="AI164" s="30"/>
      <c r="AJ164" s="30"/>
      <c r="AK164" s="163"/>
      <c r="AL164" s="30"/>
      <c r="AM164" s="30"/>
      <c r="AN164" s="30"/>
      <c r="AO164" s="30"/>
      <c r="AP164" s="30"/>
      <c r="AQ164" s="30"/>
      <c r="AR164" s="30"/>
      <c r="AZ164" s="146"/>
      <c r="BD164" s="27"/>
    </row>
    <row r="165" spans="1:44" ht="15">
      <c r="A165" s="30" t="s">
        <v>151</v>
      </c>
      <c r="B165" s="30">
        <f>SUM(B119:B122)</f>
        <v>0</v>
      </c>
      <c r="C165" s="30">
        <f>SUM(C119:C122)</f>
        <v>6</v>
      </c>
      <c r="D165" s="30"/>
      <c r="E165" s="30"/>
      <c r="F165" s="30"/>
      <c r="G165" s="30">
        <f>SUM(G119:G122)</f>
        <v>110</v>
      </c>
      <c r="H165" s="30">
        <f>SUM(H119:H122)</f>
        <v>59</v>
      </c>
      <c r="I165" s="30"/>
      <c r="J165" s="30"/>
      <c r="K165" s="30"/>
      <c r="L165" s="30">
        <f>SUM(L119:L122)</f>
        <v>110</v>
      </c>
      <c r="M165" s="30">
        <f>SUM(M119:M122)</f>
        <v>53</v>
      </c>
      <c r="N165" s="30"/>
      <c r="O165" s="30"/>
      <c r="P165" s="30"/>
      <c r="Q165" s="154">
        <f>SUM(Q119:Q122)</f>
        <v>1201</v>
      </c>
      <c r="R165" s="154">
        <f>SUM(R119:R122)</f>
        <v>988</v>
      </c>
      <c r="S165" s="154"/>
      <c r="T165" s="154"/>
      <c r="U165" s="30"/>
      <c r="V165" s="30">
        <f>SUM(V119:V122)</f>
        <v>0</v>
      </c>
      <c r="W165" s="30">
        <f>SUM(W119:W122)</f>
        <v>0</v>
      </c>
      <c r="X165" s="30"/>
      <c r="Y165" s="30"/>
      <c r="Z165" s="30"/>
      <c r="AA165" s="30">
        <f>SUM(AA119:AA122)</f>
        <v>651</v>
      </c>
      <c r="AB165" s="30">
        <f>SUM(AB119:AB122)</f>
        <v>1386</v>
      </c>
      <c r="AC165" s="30"/>
      <c r="AD165" s="30"/>
      <c r="AE165" s="30"/>
      <c r="AF165" s="30">
        <f>SUM(AF119:AF122)</f>
        <v>651</v>
      </c>
      <c r="AG165" s="30">
        <f>SUM(AG119:AG122)</f>
        <v>1386</v>
      </c>
      <c r="AH165" s="30"/>
      <c r="AI165" s="30"/>
      <c r="AJ165" s="30"/>
      <c r="AK165" s="163"/>
      <c r="AL165" s="30"/>
      <c r="AM165" s="30"/>
      <c r="AN165" s="30"/>
      <c r="AO165" s="30"/>
      <c r="AP165" s="30"/>
      <c r="AQ165" s="30"/>
      <c r="AR165" s="30"/>
    </row>
    <row r="166" spans="1:44" ht="15">
      <c r="A166" s="30" t="s">
        <v>152</v>
      </c>
      <c r="B166" s="52">
        <f>SUM(B127:B148)+B125+B124</f>
        <v>10</v>
      </c>
      <c r="C166" s="52">
        <f>SUM(C127:C148)+C125+C124</f>
        <v>6</v>
      </c>
      <c r="D166" s="30"/>
      <c r="E166" s="30"/>
      <c r="F166" s="30"/>
      <c r="G166" s="52">
        <f>SUM(G127:G148)+G125+G124</f>
        <v>739</v>
      </c>
      <c r="H166" s="52">
        <f>SUM(H127:H148)+H125+H124</f>
        <v>222</v>
      </c>
      <c r="I166" s="30"/>
      <c r="J166" s="30"/>
      <c r="K166" s="30"/>
      <c r="L166" s="52">
        <f>SUM(L127:L148)+L125+L124</f>
        <v>729</v>
      </c>
      <c r="M166" s="52">
        <f>SUM(M127:M148)+M125+M124</f>
        <v>216</v>
      </c>
      <c r="N166" s="30"/>
      <c r="O166" s="30"/>
      <c r="P166" s="30"/>
      <c r="Q166" s="158">
        <f>SUM(Q127:Q148)+Q125+Q124</f>
        <v>4523</v>
      </c>
      <c r="R166" s="158">
        <f>SUM(R127:R148)+R125+R124</f>
        <v>1548</v>
      </c>
      <c r="S166" s="154"/>
      <c r="T166" s="154"/>
      <c r="U166" s="30"/>
      <c r="V166" s="52">
        <f>SUM(V127:V148)+V125+V124</f>
        <v>8</v>
      </c>
      <c r="W166" s="52">
        <f>SUM(W127:W148)+W125+W124</f>
        <v>0</v>
      </c>
      <c r="X166" s="30"/>
      <c r="Y166" s="30"/>
      <c r="Z166" s="30"/>
      <c r="AA166" s="52">
        <f>SUM(AA127:AA148)+AA125+AA124</f>
        <v>3678</v>
      </c>
      <c r="AB166" s="52">
        <f>SUM(AB127:AB148)+AB125+AB124</f>
        <v>1441</v>
      </c>
      <c r="AC166" s="30"/>
      <c r="AD166" s="30"/>
      <c r="AE166" s="30"/>
      <c r="AF166" s="52">
        <f>SUM(AF127:AF148)+AF125+AF124</f>
        <v>3670</v>
      </c>
      <c r="AG166" s="52">
        <f>SUM(AG127:AG148)+AG125+AG124</f>
        <v>1441</v>
      </c>
      <c r="AH166" s="30"/>
      <c r="AI166" s="30"/>
      <c r="AJ166" s="30"/>
      <c r="AK166" s="163"/>
      <c r="AM166" s="30"/>
      <c r="AN166" s="30"/>
      <c r="AO166" s="30"/>
      <c r="AP166" s="30"/>
      <c r="AQ166" s="30"/>
      <c r="AR166" s="30"/>
    </row>
    <row r="167" spans="1:37" ht="15">
      <c r="A167" s="147" t="s">
        <v>170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158"/>
      <c r="R167" s="158"/>
      <c r="S167" s="154"/>
      <c r="T167" s="154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163"/>
    </row>
    <row r="170" spans="7:9" ht="15">
      <c r="G170" s="26" t="s">
        <v>190</v>
      </c>
      <c r="H170" s="26" t="s">
        <v>189</v>
      </c>
      <c r="I170" s="26" t="s">
        <v>191</v>
      </c>
    </row>
    <row r="171" spans="6:9" ht="15">
      <c r="F171" s="26" t="s">
        <v>185</v>
      </c>
      <c r="G171" s="26">
        <f>501+102+56+68+64+64+72</f>
        <v>927</v>
      </c>
      <c r="H171" s="26">
        <f>56+64+64+64+483</f>
        <v>731</v>
      </c>
      <c r="I171" s="26">
        <f>SUM(G171:H171)</f>
        <v>1658</v>
      </c>
    </row>
    <row r="172" spans="6:9" ht="15">
      <c r="F172" s="26" t="s">
        <v>186</v>
      </c>
      <c r="G172" s="26">
        <f>38+40+38+40+42+42+64+64</f>
        <v>368</v>
      </c>
      <c r="H172" s="26">
        <f>40+40+38+36+36+40+64+64</f>
        <v>358</v>
      </c>
      <c r="I172" s="26">
        <f>SUM(G172:H172)</f>
        <v>726</v>
      </c>
    </row>
    <row r="173" spans="6:9" ht="15">
      <c r="F173" s="26" t="s">
        <v>187</v>
      </c>
      <c r="G173" s="26">
        <f>68+68+68+167+36</f>
        <v>407</v>
      </c>
      <c r="H173" s="26">
        <f>64+60+60</f>
        <v>184</v>
      </c>
      <c r="I173" s="26">
        <f>SUM(G173:H173)</f>
        <v>591</v>
      </c>
    </row>
    <row r="174" spans="6:9" ht="15">
      <c r="F174" s="26" t="s">
        <v>188</v>
      </c>
      <c r="G174" s="26">
        <f>64+60+64</f>
        <v>188</v>
      </c>
      <c r="H174" s="26">
        <f>72+72</f>
        <v>144</v>
      </c>
      <c r="I174" s="26">
        <f>SUM(G174:H174)</f>
        <v>332</v>
      </c>
    </row>
    <row r="175" spans="7:9" ht="15">
      <c r="G175" s="26">
        <f>SUM(G171:G174)</f>
        <v>1890</v>
      </c>
      <c r="H175" s="26">
        <f>SUM(H171:H174)</f>
        <v>1417</v>
      </c>
      <c r="I175" s="26">
        <f>SUM(I171:I174)</f>
        <v>3307</v>
      </c>
    </row>
  </sheetData>
  <mergeCells count="2">
    <mergeCell ref="BA1:BF1"/>
    <mergeCell ref="AL1:AQ1"/>
  </mergeCells>
  <printOptions/>
  <pageMargins left="1.25" right="0.75" top="0.75" bottom="0.75" header="0.5" footer="0.5"/>
  <pageSetup orientation="portrait" scale="87" r:id="rId1"/>
  <rowBreaks count="3" manualBreakCount="3">
    <brk id="25" max="255" man="1"/>
    <brk id="70" max="255" man="1"/>
    <brk id="117" max="255" man="1"/>
  </rowBreaks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Computing &amp; Network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Cox</dc:creator>
  <cp:keywords/>
  <dc:description/>
  <cp:lastModifiedBy>Nancy J. Baker</cp:lastModifiedBy>
  <cp:lastPrinted>2005-03-30T19:35:44Z</cp:lastPrinted>
  <dcterms:created xsi:type="dcterms:W3CDTF">1998-10-16T20:24:37Z</dcterms:created>
  <dcterms:modified xsi:type="dcterms:W3CDTF">2006-05-11T21:03:18Z</dcterms:modified>
  <cp:category/>
  <cp:version/>
  <cp:contentType/>
  <cp:contentStatus/>
</cp:coreProperties>
</file>