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W:\PASS\David\PROJECTS\Continue\FTEStudent\"/>
    </mc:Choice>
  </mc:AlternateContent>
  <xr:revisionPtr revIDLastSave="0" documentId="13_ncr:1_{6954771E-F487-4445-8ABB-E1F8FF152C89}" xr6:coauthVersionLast="47" xr6:coauthVersionMax="47" xr10:uidLastSave="{00000000-0000-0000-0000-000000000000}"/>
  <bookViews>
    <workbookView xWindow="47775" yWindow="3750" windowWidth="28800" windowHeight="15885" tabRatio="783" xr2:uid="{00000000-000D-0000-FFFF-FFFF00000000}"/>
  </bookViews>
  <sheets>
    <sheet name="Student_FTE" sheetId="6" r:id="rId1"/>
  </sheets>
  <definedNames>
    <definedName name="_xlnm.Print_Area" localSheetId="0">Student_FTE!$A$1:$H$59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6" l="1"/>
  <c r="E38" i="6"/>
  <c r="E37" i="6"/>
  <c r="H37" i="6" s="1"/>
  <c r="E36" i="6"/>
  <c r="H36" i="6" s="1"/>
  <c r="E40" i="6"/>
  <c r="H40" i="6" s="1"/>
  <c r="E34" i="6"/>
  <c r="H34" i="6" s="1"/>
  <c r="E33" i="6"/>
  <c r="H33" i="6" s="1"/>
  <c r="E32" i="6"/>
  <c r="H32" i="6" s="1"/>
  <c r="E31" i="6"/>
  <c r="H31" i="6" s="1"/>
  <c r="D30" i="6"/>
  <c r="C30" i="6"/>
  <c r="F29" i="6"/>
  <c r="D29" i="6"/>
  <c r="C29" i="6"/>
  <c r="E29" i="6" s="1"/>
  <c r="F28" i="6"/>
  <c r="C28" i="6"/>
  <c r="D28" i="6" s="1"/>
  <c r="F27" i="6"/>
  <c r="H27" i="6" s="1"/>
  <c r="D24" i="6"/>
  <c r="C24" i="6"/>
  <c r="E22" i="6"/>
  <c r="E21" i="6"/>
  <c r="H21" i="6" s="1"/>
  <c r="E20" i="6"/>
  <c r="H20" i="6" s="1"/>
  <c r="E19" i="6"/>
  <c r="H19" i="6" s="1"/>
  <c r="E24" i="6" l="1"/>
  <c r="H24" i="6" s="1"/>
  <c r="H29" i="6"/>
  <c r="E30" i="6"/>
  <c r="H30" i="6" s="1"/>
  <c r="E28" i="6"/>
  <c r="H28" i="6" s="1"/>
  <c r="E35" i="6"/>
  <c r="H35" i="6" s="1"/>
  <c r="L32" i="6" l="1"/>
  <c r="L20" i="6" l="1"/>
  <c r="L21" i="6"/>
  <c r="L22" i="6"/>
  <c r="L23" i="6"/>
  <c r="L24" i="6"/>
  <c r="L26" i="6"/>
  <c r="L27" i="6"/>
  <c r="L28" i="6" l="1"/>
  <c r="C18" i="6" l="1"/>
  <c r="F18" i="6"/>
  <c r="D17" i="6"/>
  <c r="C17" i="6"/>
  <c r="F17" i="6"/>
  <c r="C16" i="6"/>
  <c r="E16" i="6" s="1"/>
  <c r="F16" i="6"/>
  <c r="C8" i="6"/>
  <c r="E8" i="6" s="1"/>
  <c r="F8" i="6"/>
  <c r="F15" i="6"/>
  <c r="C15" i="6"/>
  <c r="E15" i="6" s="1"/>
  <c r="C14" i="6"/>
  <c r="E14" i="6" s="1"/>
  <c r="F14" i="6"/>
  <c r="F9" i="6"/>
  <c r="C9" i="6"/>
  <c r="E9" i="6" s="1"/>
  <c r="F10" i="6"/>
  <c r="C10" i="6"/>
  <c r="E10" i="6" s="1"/>
  <c r="F11" i="6"/>
  <c r="C11" i="6"/>
  <c r="E11" i="6" s="1"/>
  <c r="F12" i="6"/>
  <c r="C12" i="6"/>
  <c r="E12" i="6" s="1"/>
  <c r="F13" i="6"/>
  <c r="E13" i="6"/>
  <c r="H8" i="6" l="1"/>
  <c r="L17" i="6"/>
  <c r="H11" i="6"/>
  <c r="H10" i="6"/>
  <c r="H12" i="6"/>
  <c r="L19" i="6"/>
  <c r="E17" i="6"/>
  <c r="H17" i="6" s="1"/>
  <c r="H13" i="6"/>
  <c r="H9" i="6"/>
  <c r="H16" i="6"/>
  <c r="H15" i="6"/>
  <c r="E18" i="6"/>
  <c r="H18" i="6" s="1"/>
  <c r="L18" i="6"/>
  <c r="H14" i="6"/>
  <c r="L16" i="6"/>
  <c r="L25" i="6"/>
</calcChain>
</file>

<file path=xl/sharedStrings.xml><?xml version="1.0" encoding="utf-8"?>
<sst xmlns="http://schemas.openxmlformats.org/spreadsheetml/2006/main" count="14" uniqueCount="13">
  <si>
    <t>Total</t>
  </si>
  <si>
    <t>Fall Semester Only</t>
  </si>
  <si>
    <t>Undergraduate</t>
  </si>
  <si>
    <t>Fall</t>
  </si>
  <si>
    <t>Main Campus</t>
  </si>
  <si>
    <t>Salina</t>
  </si>
  <si>
    <t>Graduate</t>
  </si>
  <si>
    <t>Vet. Medicine</t>
  </si>
  <si>
    <t>Manhattan only</t>
  </si>
  <si>
    <t>Student Full-Time Equivalency (FTE)</t>
  </si>
  <si>
    <t>* As of Fall 2019, 12 credits determines Graduate FTE.  Prior to that, 9 credits was used.</t>
  </si>
  <si>
    <t>2019*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</si>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</sst>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name val="Arial Unicode MS"/>
      <family val="2"/>
    </font>
    <font>
      <sz val="10"/>
      <name val="Arial Unicode MS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101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11" fillId="0" borderId="0" applyFill="0" applyBorder="0" applyAlignment="0" applyProtection="0"/>
    <xf numFmtId="0" fontId="22" fillId="0" borderId="0" applyNumberFormat="0" applyFill="0" applyBorder="0" applyAlignment="0" applyProtection="0"/>
    <xf numFmtId="2" fontId="11" fillId="0" borderId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33" fillId="0" borderId="0"/>
    <xf numFmtId="0" fontId="11" fillId="0" borderId="0"/>
    <xf numFmtId="0" fontId="9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5" fillId="0" borderId="0"/>
    <xf numFmtId="0" fontId="4" fillId="0" borderId="0"/>
    <xf numFmtId="0" fontId="34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7" fillId="49" borderId="0" applyNumberFormat="0" applyBorder="0" applyAlignment="0" applyProtection="0"/>
    <xf numFmtId="0" fontId="38" fillId="50" borderId="29" applyNumberFormat="0" applyAlignment="0" applyProtection="0"/>
    <xf numFmtId="0" fontId="39" fillId="51" borderId="30" applyNumberFormat="0" applyAlignment="0" applyProtection="0"/>
    <xf numFmtId="0" fontId="40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2" fillId="0" borderId="31" applyNumberFormat="0" applyFill="0" applyAlignment="0" applyProtection="0"/>
    <xf numFmtId="0" fontId="43" fillId="0" borderId="32" applyNumberFormat="0" applyFill="0" applyAlignment="0" applyProtection="0"/>
    <xf numFmtId="0" fontId="44" fillId="0" borderId="33" applyNumberFormat="0" applyFill="0" applyAlignment="0" applyProtection="0"/>
    <xf numFmtId="0" fontId="44" fillId="0" borderId="0" applyNumberFormat="0" applyFill="0" applyBorder="0" applyAlignment="0" applyProtection="0"/>
    <xf numFmtId="0" fontId="45" fillId="53" borderId="29" applyNumberFormat="0" applyAlignment="0" applyProtection="0"/>
    <xf numFmtId="0" fontId="46" fillId="0" borderId="34" applyNumberFormat="0" applyFill="0" applyAlignment="0" applyProtection="0"/>
    <xf numFmtId="0" fontId="47" fillId="54" borderId="0" applyNumberFormat="0" applyBorder="0" applyAlignment="0" applyProtection="0"/>
    <xf numFmtId="0" fontId="35" fillId="0" borderId="0"/>
    <xf numFmtId="0" fontId="2" fillId="0" borderId="0"/>
    <xf numFmtId="0" fontId="3" fillId="0" borderId="0"/>
    <xf numFmtId="0" fontId="10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2" fillId="55" borderId="35" applyNumberFormat="0" applyFont="0" applyAlignment="0" applyProtection="0"/>
    <xf numFmtId="0" fontId="48" fillId="50" borderId="36" applyNumberFormat="0" applyAlignment="0" applyProtection="0"/>
    <xf numFmtId="0" fontId="49" fillId="0" borderId="0" applyNumberFormat="0" applyFill="0" applyBorder="0" applyAlignment="0" applyProtection="0"/>
    <xf numFmtId="0" fontId="50" fillId="0" borderId="37" applyNumberFormat="0" applyFill="0" applyAlignment="0" applyProtection="0"/>
    <xf numFmtId="0" fontId="51" fillId="0" borderId="0" applyNumberFormat="0" applyFill="0" applyBorder="0" applyAlignment="0" applyProtection="0"/>
    <xf numFmtId="0" fontId="1" fillId="0" borderId="0"/>
  </cellStyleXfs>
  <cellXfs count="58">
    <xf numFmtId="0" fontId="0" fillId="0" borderId="0" xfId="0"/>
    <xf numFmtId="0" fontId="11" fillId="0" borderId="0" xfId="42"/>
    <xf numFmtId="0" fontId="16" fillId="0" borderId="0" xfId="42" applyFont="1"/>
    <xf numFmtId="0" fontId="7" fillId="0" borderId="16" xfId="42" applyFont="1" applyBorder="1" applyAlignment="1">
      <alignment horizontal="center"/>
    </xf>
    <xf numFmtId="0" fontId="7" fillId="0" borderId="17" xfId="42" applyFont="1" applyBorder="1" applyAlignment="1">
      <alignment horizontal="centerContinuous"/>
    </xf>
    <xf numFmtId="0" fontId="7" fillId="0" borderId="18" xfId="42" applyFont="1" applyBorder="1" applyAlignment="1">
      <alignment horizontal="centerContinuous"/>
    </xf>
    <xf numFmtId="0" fontId="7" fillId="0" borderId="19" xfId="42" applyFont="1" applyBorder="1" applyAlignment="1">
      <alignment horizontal="centerContinuous"/>
    </xf>
    <xf numFmtId="0" fontId="7" fillId="0" borderId="20" xfId="42" applyFont="1" applyBorder="1" applyAlignment="1">
      <alignment horizontal="center"/>
    </xf>
    <xf numFmtId="0" fontId="7" fillId="0" borderId="15" xfId="42" applyFont="1" applyBorder="1" applyAlignment="1">
      <alignment horizontal="center" vertical="top" wrapText="1"/>
    </xf>
    <xf numFmtId="0" fontId="7" fillId="0" borderId="21" xfId="42" applyFont="1" applyBorder="1" applyAlignment="1">
      <alignment horizontal="center"/>
    </xf>
    <xf numFmtId="0" fontId="7" fillId="0" borderId="15" xfId="42" applyFont="1" applyBorder="1" applyAlignment="1">
      <alignment horizontal="center" wrapText="1"/>
    </xf>
    <xf numFmtId="0" fontId="9" fillId="0" borderId="22" xfId="42" applyFont="1" applyBorder="1" applyAlignment="1">
      <alignment horizontal="center"/>
    </xf>
    <xf numFmtId="3" fontId="9" fillId="0" borderId="10" xfId="42" applyNumberFormat="1" applyFont="1" applyBorder="1" applyAlignment="1">
      <alignment horizontal="right"/>
    </xf>
    <xf numFmtId="3" fontId="9" fillId="0" borderId="11" xfId="42" applyNumberFormat="1" applyFont="1" applyBorder="1" applyAlignment="1">
      <alignment horizontal="right"/>
    </xf>
    <xf numFmtId="3" fontId="9" fillId="0" borderId="10" xfId="42" applyNumberFormat="1" applyFont="1" applyBorder="1"/>
    <xf numFmtId="0" fontId="9" fillId="0" borderId="12" xfId="42" applyFont="1" applyBorder="1" applyAlignment="1">
      <alignment horizontal="center"/>
    </xf>
    <xf numFmtId="0" fontId="13" fillId="0" borderId="0" xfId="42" applyFont="1"/>
    <xf numFmtId="0" fontId="9" fillId="0" borderId="23" xfId="42" applyFont="1" applyBorder="1" applyAlignment="1">
      <alignment horizontal="center"/>
    </xf>
    <xf numFmtId="1" fontId="9" fillId="0" borderId="23" xfId="42" applyNumberFormat="1" applyFont="1" applyBorder="1" applyAlignment="1">
      <alignment horizontal="center"/>
    </xf>
    <xf numFmtId="0" fontId="14" fillId="0" borderId="0" xfId="42" applyFont="1"/>
    <xf numFmtId="1" fontId="9" fillId="0" borderId="12" xfId="42" applyNumberFormat="1" applyFont="1" applyBorder="1" applyAlignment="1">
      <alignment horizontal="center"/>
    </xf>
    <xf numFmtId="3" fontId="9" fillId="0" borderId="25" xfId="42" applyNumberFormat="1" applyFont="1" applyBorder="1" applyAlignment="1">
      <alignment horizontal="center"/>
    </xf>
    <xf numFmtId="3" fontId="9" fillId="0" borderId="14" xfId="42" applyNumberFormat="1" applyFont="1" applyBorder="1" applyAlignment="1">
      <alignment horizontal="center"/>
    </xf>
    <xf numFmtId="3" fontId="9" fillId="0" borderId="10" xfId="42" applyNumberFormat="1" applyFont="1" applyBorder="1" applyAlignment="1">
      <alignment horizontal="center"/>
    </xf>
    <xf numFmtId="3" fontId="9" fillId="0" borderId="11" xfId="42" applyNumberFormat="1" applyFont="1" applyBorder="1" applyAlignment="1">
      <alignment horizontal="center"/>
    </xf>
    <xf numFmtId="3" fontId="9" fillId="0" borderId="13" xfId="42" applyNumberFormat="1" applyFont="1" applyBorder="1" applyAlignment="1">
      <alignment horizontal="center"/>
    </xf>
    <xf numFmtId="0" fontId="15" fillId="0" borderId="0" xfId="42" applyFont="1"/>
    <xf numFmtId="0" fontId="11" fillId="0" borderId="24" xfId="42" applyBorder="1"/>
    <xf numFmtId="3" fontId="9" fillId="0" borderId="25" xfId="42" applyNumberFormat="1" applyFont="1" applyBorder="1"/>
    <xf numFmtId="3" fontId="9" fillId="0" borderId="25" xfId="42" applyNumberFormat="1" applyFont="1" applyBorder="1" applyAlignment="1">
      <alignment horizontal="centerContinuous"/>
    </xf>
    <xf numFmtId="3" fontId="9" fillId="0" borderId="13" xfId="42" applyNumberFormat="1" applyFont="1" applyBorder="1" applyAlignment="1">
      <alignment horizontal="centerContinuous"/>
    </xf>
    <xf numFmtId="3" fontId="9" fillId="0" borderId="14" xfId="42" applyNumberFormat="1" applyFont="1" applyBorder="1" applyAlignment="1">
      <alignment horizontal="centerContinuous"/>
    </xf>
    <xf numFmtId="0" fontId="11" fillId="0" borderId="0" xfId="42" applyAlignment="1">
      <alignment horizontal="center"/>
    </xf>
    <xf numFmtId="3" fontId="9" fillId="0" borderId="10" xfId="42" applyNumberFormat="1" applyFont="1" applyBorder="1" applyAlignment="1">
      <alignment horizontal="centerContinuous"/>
    </xf>
    <xf numFmtId="3" fontId="9" fillId="24" borderId="10" xfId="42" applyNumberFormat="1" applyFont="1" applyFill="1" applyBorder="1" applyAlignment="1">
      <alignment horizontal="center"/>
    </xf>
    <xf numFmtId="3" fontId="13" fillId="0" borderId="0" xfId="42" applyNumberFormat="1" applyFont="1"/>
    <xf numFmtId="3" fontId="11" fillId="0" borderId="0" xfId="42" applyNumberFormat="1"/>
    <xf numFmtId="3" fontId="9" fillId="0" borderId="27" xfId="42" applyNumberFormat="1" applyFont="1" applyBorder="1" applyAlignment="1">
      <alignment horizontal="center"/>
    </xf>
    <xf numFmtId="1" fontId="3" fillId="0" borderId="12" xfId="42" applyNumberFormat="1" applyFont="1" applyBorder="1" applyAlignment="1">
      <alignment horizontal="center"/>
    </xf>
    <xf numFmtId="0" fontId="52" fillId="0" borderId="0" xfId="42" applyFont="1"/>
    <xf numFmtId="1" fontId="9" fillId="0" borderId="38" xfId="42" applyNumberFormat="1" applyFont="1" applyBorder="1" applyAlignment="1">
      <alignment horizontal="center"/>
    </xf>
    <xf numFmtId="3" fontId="9" fillId="0" borderId="39" xfId="42" applyNumberFormat="1" applyFont="1" applyBorder="1" applyAlignment="1">
      <alignment horizontal="centerContinuous"/>
    </xf>
    <xf numFmtId="3" fontId="9" fillId="0" borderId="39" xfId="42" applyNumberFormat="1" applyFont="1" applyBorder="1" applyAlignment="1">
      <alignment horizontal="center"/>
    </xf>
    <xf numFmtId="3" fontId="9" fillId="24" borderId="39" xfId="42" applyNumberFormat="1" applyFont="1" applyFill="1" applyBorder="1" applyAlignment="1">
      <alignment horizontal="center"/>
    </xf>
    <xf numFmtId="3" fontId="9" fillId="0" borderId="40" xfId="42" applyNumberFormat="1" applyFont="1" applyBorder="1" applyAlignment="1">
      <alignment horizontal="centerContinuous"/>
    </xf>
    <xf numFmtId="1" fontId="9" fillId="0" borderId="41" xfId="42" applyNumberFormat="1" applyFont="1" applyBorder="1" applyAlignment="1">
      <alignment horizontal="center"/>
    </xf>
    <xf numFmtId="3" fontId="9" fillId="0" borderId="42" xfId="42" applyNumberFormat="1" applyFont="1" applyBorder="1" applyAlignment="1">
      <alignment horizontal="centerContinuous"/>
    </xf>
    <xf numFmtId="3" fontId="9" fillId="0" borderId="42" xfId="42" applyNumberFormat="1" applyFont="1" applyBorder="1" applyAlignment="1">
      <alignment horizontal="center"/>
    </xf>
    <xf numFmtId="3" fontId="9" fillId="24" borderId="42" xfId="42" applyNumberFormat="1" applyFont="1" applyFill="1" applyBorder="1" applyAlignment="1">
      <alignment horizontal="center"/>
    </xf>
    <xf numFmtId="3" fontId="9" fillId="0" borderId="43" xfId="42" applyNumberFormat="1" applyFont="1" applyBorder="1" applyAlignment="1">
      <alignment horizontal="centerContinuous"/>
    </xf>
    <xf numFmtId="3" fontId="9" fillId="24" borderId="13" xfId="42" applyNumberFormat="1" applyFont="1" applyFill="1" applyBorder="1" applyAlignment="1">
      <alignment horizontal="center"/>
    </xf>
    <xf numFmtId="0" fontId="6" fillId="0" borderId="0" xfId="42" applyFont="1" applyAlignment="1">
      <alignment horizontal="center"/>
    </xf>
    <xf numFmtId="0" fontId="16" fillId="0" borderId="0" xfId="42" applyFont="1" applyAlignment="1">
      <alignment horizontal="center"/>
    </xf>
    <xf numFmtId="0" fontId="11" fillId="0" borderId="0" xfId="42" applyAlignment="1">
      <alignment wrapText="1"/>
    </xf>
    <xf numFmtId="0" fontId="7" fillId="0" borderId="26" xfId="42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</cellXfs>
  <cellStyles count="101">
    <cellStyle name="20% - Accent1" xfId="1" builtinId="30" customBuiltin="1"/>
    <cellStyle name="20% - Accent1 2" xfId="51" xr:uid="{00000000-0005-0000-0000-000001000000}"/>
    <cellStyle name="20% - Accent2" xfId="2" builtinId="34" customBuiltin="1"/>
    <cellStyle name="20% - Accent2 2" xfId="52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4" xr:uid="{00000000-0005-0000-0000-000007000000}"/>
    <cellStyle name="20% - Accent5" xfId="5" builtinId="46" customBuiltin="1"/>
    <cellStyle name="20% - Accent5 2" xfId="55" xr:uid="{00000000-0005-0000-0000-000009000000}"/>
    <cellStyle name="20% - Accent6" xfId="6" builtinId="50" customBuiltin="1"/>
    <cellStyle name="20% - Accent6 2" xfId="56" xr:uid="{00000000-0005-0000-0000-00000B000000}"/>
    <cellStyle name="40% - Accent1" xfId="7" builtinId="31" customBuiltin="1"/>
    <cellStyle name="40% - Accent1 2" xfId="57" xr:uid="{00000000-0005-0000-0000-00000D000000}"/>
    <cellStyle name="40% - Accent2" xfId="8" builtinId="35" customBuiltin="1"/>
    <cellStyle name="40% - Accent2 2" xfId="58" xr:uid="{00000000-0005-0000-0000-00000F000000}"/>
    <cellStyle name="40% - Accent3" xfId="9" builtinId="39" customBuiltin="1"/>
    <cellStyle name="40% - Accent3 2" xfId="59" xr:uid="{00000000-0005-0000-0000-000011000000}"/>
    <cellStyle name="40% - Accent4" xfId="10" builtinId="43" customBuiltin="1"/>
    <cellStyle name="40% - Accent4 2" xfId="60" xr:uid="{00000000-0005-0000-0000-000013000000}"/>
    <cellStyle name="40% - Accent5" xfId="11" builtinId="47" customBuiltin="1"/>
    <cellStyle name="40% - Accent5 2" xfId="61" xr:uid="{00000000-0005-0000-0000-000015000000}"/>
    <cellStyle name="40% - Accent6" xfId="12" builtinId="51" customBuiltin="1"/>
    <cellStyle name="40% - Accent6 2" xfId="62" xr:uid="{00000000-0005-0000-0000-000017000000}"/>
    <cellStyle name="60% - Accent1" xfId="13" builtinId="32" customBuiltin="1"/>
    <cellStyle name="60% - Accent1 2" xfId="63" xr:uid="{00000000-0005-0000-0000-000019000000}"/>
    <cellStyle name="60% - Accent2" xfId="14" builtinId="36" customBuiltin="1"/>
    <cellStyle name="60% - Accent2 2" xfId="64" xr:uid="{00000000-0005-0000-0000-00001B000000}"/>
    <cellStyle name="60% - Accent3" xfId="15" builtinId="40" customBuiltin="1"/>
    <cellStyle name="60% - Accent3 2" xfId="65" xr:uid="{00000000-0005-0000-0000-00001D000000}"/>
    <cellStyle name="60% - Accent4" xfId="16" builtinId="44" customBuiltin="1"/>
    <cellStyle name="60% - Accent4 2" xfId="66" xr:uid="{00000000-0005-0000-0000-00001F000000}"/>
    <cellStyle name="60% - Accent5" xfId="17" builtinId="48" customBuiltin="1"/>
    <cellStyle name="60% - Accent5 2" xfId="67" xr:uid="{00000000-0005-0000-0000-000021000000}"/>
    <cellStyle name="60% - Accent6" xfId="18" builtinId="52" customBuiltin="1"/>
    <cellStyle name="60% - Accent6 2" xfId="68" xr:uid="{00000000-0005-0000-0000-000023000000}"/>
    <cellStyle name="Accent1" xfId="19" builtinId="29" customBuiltin="1"/>
    <cellStyle name="Accent1 2" xfId="69" xr:uid="{00000000-0005-0000-0000-000025000000}"/>
    <cellStyle name="Accent2" xfId="20" builtinId="33" customBuiltin="1"/>
    <cellStyle name="Accent2 2" xfId="70" xr:uid="{00000000-0005-0000-0000-000027000000}"/>
    <cellStyle name="Accent3" xfId="21" builtinId="37" customBuiltin="1"/>
    <cellStyle name="Accent3 2" xfId="71" xr:uid="{00000000-0005-0000-0000-000029000000}"/>
    <cellStyle name="Accent4" xfId="22" builtinId="41" customBuiltin="1"/>
    <cellStyle name="Accent4 2" xfId="72" xr:uid="{00000000-0005-0000-0000-00002B000000}"/>
    <cellStyle name="Accent5" xfId="23" builtinId="45" customBuiltin="1"/>
    <cellStyle name="Accent5 2" xfId="73" xr:uid="{00000000-0005-0000-0000-00002D000000}"/>
    <cellStyle name="Accent6" xfId="24" builtinId="49" customBuiltin="1"/>
    <cellStyle name="Accent6 2" xfId="74" xr:uid="{00000000-0005-0000-0000-00002F000000}"/>
    <cellStyle name="Bad" xfId="25" builtinId="27" customBuiltin="1"/>
    <cellStyle name="Bad 2" xfId="75" xr:uid="{00000000-0005-0000-0000-000031000000}"/>
    <cellStyle name="Calculation" xfId="26" builtinId="22" customBuiltin="1"/>
    <cellStyle name="Calculation 2" xfId="76" xr:uid="{00000000-0005-0000-0000-000033000000}"/>
    <cellStyle name="Check Cell" xfId="27" builtinId="23" customBuiltin="1"/>
    <cellStyle name="Check Cell 2" xfId="77" xr:uid="{00000000-0005-0000-0000-000035000000}"/>
    <cellStyle name="Date" xfId="28" xr:uid="{00000000-0005-0000-0000-000036000000}"/>
    <cellStyle name="Explanatory Text" xfId="29" builtinId="53" customBuiltin="1"/>
    <cellStyle name="Explanatory Text 2" xfId="78" xr:uid="{00000000-0005-0000-0000-000038000000}"/>
    <cellStyle name="Fixed" xfId="30" xr:uid="{00000000-0005-0000-0000-000039000000}"/>
    <cellStyle name="Good" xfId="31" builtinId="26" customBuiltin="1"/>
    <cellStyle name="Good 2" xfId="79" xr:uid="{00000000-0005-0000-0000-00003B000000}"/>
    <cellStyle name="Heading 1" xfId="32" builtinId="16" customBuiltin="1"/>
    <cellStyle name="Heading 1 2" xfId="80" xr:uid="{00000000-0005-0000-0000-00003D000000}"/>
    <cellStyle name="Heading 2" xfId="33" builtinId="17" customBuiltin="1"/>
    <cellStyle name="Heading 2 2" xfId="81" xr:uid="{00000000-0005-0000-0000-00003F000000}"/>
    <cellStyle name="Heading 3" xfId="34" builtinId="18" customBuiltin="1"/>
    <cellStyle name="Heading 3 2" xfId="82" xr:uid="{00000000-0005-0000-0000-000041000000}"/>
    <cellStyle name="Heading 4" xfId="35" builtinId="19" customBuiltin="1"/>
    <cellStyle name="Heading 4 2" xfId="83" xr:uid="{00000000-0005-0000-0000-000043000000}"/>
    <cellStyle name="HEADING1" xfId="36" xr:uid="{00000000-0005-0000-0000-000044000000}"/>
    <cellStyle name="HEADING2" xfId="37" xr:uid="{00000000-0005-0000-0000-000045000000}"/>
    <cellStyle name="Input" xfId="38" builtinId="20" customBuiltin="1"/>
    <cellStyle name="Input 2" xfId="84" xr:uid="{00000000-0005-0000-0000-000047000000}"/>
    <cellStyle name="Linked Cell" xfId="39" builtinId="24" customBuiltin="1"/>
    <cellStyle name="Linked Cell 2" xfId="85" xr:uid="{00000000-0005-0000-0000-000049000000}"/>
    <cellStyle name="Neutral" xfId="40" builtinId="28" customBuiltin="1"/>
    <cellStyle name="Neutral 2" xfId="86" xr:uid="{00000000-0005-0000-0000-00004B000000}"/>
    <cellStyle name="Normal" xfId="0" builtinId="0"/>
    <cellStyle name="Normal 10" xfId="100" xr:uid="{00000000-0005-0000-0000-00004D000000}"/>
    <cellStyle name="Normal 2" xfId="41" xr:uid="{00000000-0005-0000-0000-00004E000000}"/>
    <cellStyle name="Normal 2 2" xfId="49" xr:uid="{00000000-0005-0000-0000-00004F000000}"/>
    <cellStyle name="Normal 2 2 2" xfId="88" xr:uid="{00000000-0005-0000-0000-000050000000}"/>
    <cellStyle name="Normal 2 3" xfId="87" xr:uid="{00000000-0005-0000-0000-000051000000}"/>
    <cellStyle name="Normal 3" xfId="48" xr:uid="{00000000-0005-0000-0000-000052000000}"/>
    <cellStyle name="Normal 3 2" xfId="89" xr:uid="{00000000-0005-0000-0000-000053000000}"/>
    <cellStyle name="Normal 4" xfId="90" xr:uid="{00000000-0005-0000-0000-000054000000}"/>
    <cellStyle name="Normal 5" xfId="91" xr:uid="{00000000-0005-0000-0000-000055000000}"/>
    <cellStyle name="Normal 6" xfId="92" xr:uid="{00000000-0005-0000-0000-000056000000}"/>
    <cellStyle name="Normal 7" xfId="93" xr:uid="{00000000-0005-0000-0000-000057000000}"/>
    <cellStyle name="Normal 8" xfId="94" xr:uid="{00000000-0005-0000-0000-000058000000}"/>
    <cellStyle name="Normal 9" xfId="50" xr:uid="{00000000-0005-0000-0000-000059000000}"/>
    <cellStyle name="Normal_OTH_TBLS" xfId="42" xr:uid="{00000000-0005-0000-0000-00005A000000}"/>
    <cellStyle name="Note" xfId="43" builtinId="10" customBuiltin="1"/>
    <cellStyle name="Note 2" xfId="95" xr:uid="{00000000-0005-0000-0000-00005C000000}"/>
    <cellStyle name="Output" xfId="44" builtinId="21" customBuiltin="1"/>
    <cellStyle name="Output 2" xfId="96" xr:uid="{00000000-0005-0000-0000-00005E000000}"/>
    <cellStyle name="Title" xfId="45" builtinId="15" customBuiltin="1"/>
    <cellStyle name="Title 2" xfId="97" xr:uid="{00000000-0005-0000-0000-000060000000}"/>
    <cellStyle name="Total" xfId="46" builtinId="25" customBuiltin="1"/>
    <cellStyle name="Total 2" xfId="98" xr:uid="{00000000-0005-0000-0000-000062000000}"/>
    <cellStyle name="Warning Text" xfId="47" builtinId="11" customBuiltin="1"/>
    <cellStyle name="Warning Text 2" xfId="99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Student Full-Time</a:t>
            </a:r>
            <a:r>
              <a:rPr lang="en-US" b="1" baseline="0">
                <a:solidFill>
                  <a:schemeClr val="tx1"/>
                </a:solidFill>
              </a:rPr>
              <a:t> Equivalency Enrollment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Student_FTE!$C$6</c:f>
              <c:strCache>
                <c:ptCount val="1"/>
                <c:pt idx="0">
                  <c:v>Undergraduate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Student_FTE!$B$27:$B$40</c15:sqref>
                  </c15:fullRef>
                </c:ext>
              </c:extLst>
              <c:f>(Student_FTE!$B$29,Student_FTE!$B$31:$B$40)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2019*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Student_FTE!$E$27:$E$40</c15:sqref>
                  </c15:fullRef>
                </c:ext>
              </c:extLst>
              <c:f>(Student_FTE!$E$29,Student_FTE!$E$31:$E$40)</c:f>
              <c:numCache>
                <c:formatCode>#,##0</c:formatCode>
                <c:ptCount val="10"/>
                <c:pt idx="0">
                  <c:v>17342</c:v>
                </c:pt>
                <c:pt idx="1">
                  <c:v>16500</c:v>
                </c:pt>
                <c:pt idx="2">
                  <c:v>15874</c:v>
                </c:pt>
                <c:pt idx="3">
                  <c:v>15256.529999999999</c:v>
                </c:pt>
                <c:pt idx="4">
                  <c:v>14328.26</c:v>
                </c:pt>
                <c:pt idx="5">
                  <c:v>13742.730000000001</c:v>
                </c:pt>
                <c:pt idx="6">
                  <c:v>13198</c:v>
                </c:pt>
                <c:pt idx="7">
                  <c:v>13279</c:v>
                </c:pt>
                <c:pt idx="8">
                  <c:v>13670.7</c:v>
                </c:pt>
                <c:pt idx="9">
                  <c:v>14456.070000000002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6-4268-BADC-598999E998B7}"/>
            </c:ext>
          </c:extLst>
        </c:ser>
        <c:ser>
          <c:idx val="3"/>
          <c:order val="2"/>
          <c:tx>
            <c:strRef>
              <c:f>Student_FTE!$H$6</c:f>
              <c:strCache>
                <c:ptCount val="1"/>
                <c:pt idx="0">
                  <c:v>Grand 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Student_FTE!$B$27:$B$40</c15:sqref>
                  </c15:fullRef>
                </c:ext>
              </c:extLst>
              <c:f>(Student_FTE!$B$29,Student_FTE!$B$31:$B$40)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2019*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Student_FTE!$H$27:$H$40</c15:sqref>
                  </c15:fullRef>
                </c:ext>
              </c:extLst>
              <c:f>(Student_FTE!$H$29,Student_FTE!$H$31:$H$40)</c:f>
              <c:numCache>
                <c:formatCode>#,##0</c:formatCode>
                <c:ptCount val="10"/>
                <c:pt idx="0">
                  <c:v>20898</c:v>
                </c:pt>
                <c:pt idx="1">
                  <c:v>20164</c:v>
                </c:pt>
                <c:pt idx="2">
                  <c:v>19563</c:v>
                </c:pt>
                <c:pt idx="3">
                  <c:v>18259.440000000002</c:v>
                </c:pt>
                <c:pt idx="4">
                  <c:v>17357.760000000002</c:v>
                </c:pt>
                <c:pt idx="5">
                  <c:v>16834.190000000002</c:v>
                </c:pt>
                <c:pt idx="6">
                  <c:v>16402</c:v>
                </c:pt>
                <c:pt idx="7">
                  <c:v>16499</c:v>
                </c:pt>
                <c:pt idx="8">
                  <c:v>16499</c:v>
                </c:pt>
                <c:pt idx="9">
                  <c:v>17645.62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E6-4268-BADC-598999E99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228472"/>
        <c:axId val="884369680"/>
      </c:lineChart>
      <c:lineChart>
        <c:grouping val="standard"/>
        <c:varyColors val="0"/>
        <c:ser>
          <c:idx val="2"/>
          <c:order val="1"/>
          <c:tx>
            <c:strRef>
              <c:f>Student_FTE!$F$7</c:f>
              <c:strCache>
                <c:ptCount val="1"/>
                <c:pt idx="0">
                  <c:v>Graduate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10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Student_FTE!$F$27:$F$40</c15:sqref>
                  </c15:fullRef>
                </c:ext>
              </c:extLst>
              <c:f>(Student_FTE!$F$29,Student_FTE!$F$31:$F$40)</c:f>
              <c:numCache>
                <c:formatCode>#,##0</c:formatCode>
                <c:ptCount val="10"/>
                <c:pt idx="0">
                  <c:v>2850</c:v>
                </c:pt>
                <c:pt idx="1">
                  <c:v>2956</c:v>
                </c:pt>
                <c:pt idx="2">
                  <c:v>2958</c:v>
                </c:pt>
                <c:pt idx="3">
                  <c:v>2270.58</c:v>
                </c:pt>
                <c:pt idx="4">
                  <c:v>2299.92</c:v>
                </c:pt>
                <c:pt idx="5">
                  <c:v>2313.67</c:v>
                </c:pt>
                <c:pt idx="6">
                  <c:v>2433</c:v>
                </c:pt>
                <c:pt idx="7">
                  <c:v>2455</c:v>
                </c:pt>
                <c:pt idx="8">
                  <c:v>2432</c:v>
                </c:pt>
                <c:pt idx="9">
                  <c:v>2394.63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E6-4268-BADC-598999E99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013320"/>
        <c:axId val="1611012336"/>
      </c:lineChart>
      <c:catAx>
        <c:axId val="1077228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Fall</a:t>
                </a:r>
                <a:r>
                  <a:rPr lang="en-US" b="1" baseline="0">
                    <a:solidFill>
                      <a:schemeClr val="tx1"/>
                    </a:solidFill>
                  </a:rPr>
                  <a:t> Semester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369680"/>
        <c:crosses val="autoZero"/>
        <c:auto val="1"/>
        <c:lblAlgn val="ctr"/>
        <c:lblOffset val="100"/>
        <c:noMultiLvlLbl val="0"/>
      </c:catAx>
      <c:valAx>
        <c:axId val="884369680"/>
        <c:scaling>
          <c:orientation val="minMax"/>
          <c:max val="22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Undergraduate an</a:t>
                </a:r>
                <a:r>
                  <a:rPr lang="en-US" b="1" baseline="0">
                    <a:solidFill>
                      <a:schemeClr val="tx1"/>
                    </a:solidFill>
                  </a:rPr>
                  <a:t>d Total FTE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228472"/>
        <c:crosses val="autoZero"/>
        <c:crossBetween val="between"/>
      </c:valAx>
      <c:valAx>
        <c:axId val="1611012336"/>
        <c:scaling>
          <c:orientation val="minMax"/>
          <c:max val="5000"/>
          <c:min val="2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Graduate FTE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1013320"/>
        <c:crosses val="max"/>
        <c:crossBetween val="between"/>
      </c:valAx>
      <c:catAx>
        <c:axId val="1611013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012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</xdr:colOff>
      <xdr:row>41</xdr:row>
      <xdr:rowOff>168275</xdr:rowOff>
    </xdr:from>
    <xdr:to>
      <xdr:col>7</xdr:col>
      <xdr:colOff>454025</xdr:colOff>
      <xdr:row>55</xdr:row>
      <xdr:rowOff>155575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EE5440-5C99-45E7-916A-A5A69F30C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indexed="44"/>
    <pageSetUpPr fitToPage="1"/>
  </sheetPr>
  <dimension ref="A1:P60"/>
  <sheetViews>
    <sheetView tabSelected="1" view="pageBreakPreview" topLeftCell="A3" zoomScaleNormal="100" workbookViewId="0">
      <selection activeCell="H40" sqref="H40"/>
    </sheetView>
  </sheetViews>
  <sheetFormatPr defaultColWidth="11.42578125" defaultRowHeight="15" x14ac:dyDescent="0.2"/>
  <cols>
    <col min="1" max="1" width="5.28515625" style="1" customWidth="1"/>
    <col min="2" max="2" width="9.5703125" style="1" customWidth="1"/>
    <col min="3" max="3" width="9.7109375" style="1" customWidth="1"/>
    <col min="4" max="4" width="9.28515625" style="1" customWidth="1"/>
    <col min="5" max="5" width="11" style="1" customWidth="1"/>
    <col min="6" max="6" width="10.28515625" style="1" customWidth="1"/>
    <col min="7" max="7" width="10.5703125" style="1" customWidth="1"/>
    <col min="8" max="8" width="13.5703125" style="1" customWidth="1"/>
    <col min="9" max="10" width="11.42578125" style="1" customWidth="1"/>
    <col min="11" max="11" width="11.42578125" style="1" hidden="1" customWidth="1"/>
    <col min="12" max="12" width="0" style="1" hidden="1" customWidth="1"/>
    <col min="13" max="16384" width="11.42578125" style="1"/>
  </cols>
  <sheetData>
    <row r="1" spans="1:16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6.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8" x14ac:dyDescent="0.25">
      <c r="B3" s="51" t="s">
        <v>9</v>
      </c>
      <c r="C3" s="52"/>
      <c r="D3" s="52"/>
      <c r="E3" s="52"/>
      <c r="F3" s="52"/>
      <c r="G3" s="52"/>
      <c r="H3" s="52"/>
    </row>
    <row r="4" spans="1:16" ht="18" x14ac:dyDescent="0.25">
      <c r="B4" s="52" t="s">
        <v>1</v>
      </c>
      <c r="C4" s="52"/>
      <c r="D4" s="52"/>
      <c r="E4" s="52"/>
      <c r="F4" s="52"/>
      <c r="G4" s="52"/>
      <c r="H4" s="52"/>
    </row>
    <row r="5" spans="1:16" ht="18.75" thickBot="1" x14ac:dyDescent="0.3">
      <c r="B5" s="2"/>
    </row>
    <row r="6" spans="1:16" ht="15.75" thickTop="1" x14ac:dyDescent="0.2">
      <c r="B6" s="3"/>
      <c r="C6" s="4" t="s">
        <v>2</v>
      </c>
      <c r="D6" s="5"/>
      <c r="E6" s="6"/>
      <c r="F6" s="54" t="s">
        <v>6</v>
      </c>
      <c r="G6" s="55"/>
      <c r="H6" s="56" t="s">
        <v>12</v>
      </c>
    </row>
    <row r="7" spans="1:16" ht="25.5" x14ac:dyDescent="0.2">
      <c r="B7" s="7" t="s">
        <v>3</v>
      </c>
      <c r="C7" s="8" t="s">
        <v>4</v>
      </c>
      <c r="D7" s="9" t="s">
        <v>5</v>
      </c>
      <c r="E7" s="10" t="s">
        <v>0</v>
      </c>
      <c r="F7" s="9" t="s">
        <v>6</v>
      </c>
      <c r="G7" s="10" t="s">
        <v>7</v>
      </c>
      <c r="H7" s="57"/>
      <c r="L7" s="1" t="s">
        <v>8</v>
      </c>
    </row>
    <row r="8" spans="1:16" hidden="1" x14ac:dyDescent="0.2">
      <c r="B8" s="11">
        <v>1992</v>
      </c>
      <c r="C8" s="12">
        <f>4246+3138+3274+4399+262+40</f>
        <v>15359</v>
      </c>
      <c r="D8" s="13">
        <v>501</v>
      </c>
      <c r="E8" s="14">
        <f t="shared" ref="E8:E13" si="0">SUM(C8:D8)</f>
        <v>15860</v>
      </c>
      <c r="F8" s="13">
        <f>1666+766</f>
        <v>2432</v>
      </c>
      <c r="G8" s="12">
        <v>589</v>
      </c>
      <c r="H8" s="28">
        <f t="shared" ref="H8:H18" si="1">SUM(E8:G8)</f>
        <v>18881</v>
      </c>
    </row>
    <row r="9" spans="1:16" hidden="1" x14ac:dyDescent="0.2">
      <c r="B9" s="11">
        <v>1993</v>
      </c>
      <c r="C9" s="23">
        <f>4063+3118+3198+4349+281+39</f>
        <v>15048</v>
      </c>
      <c r="D9" s="24">
        <v>514</v>
      </c>
      <c r="E9" s="23">
        <f t="shared" si="0"/>
        <v>15562</v>
      </c>
      <c r="F9" s="24">
        <f>1673+787</f>
        <v>2460</v>
      </c>
      <c r="G9" s="23">
        <v>584</v>
      </c>
      <c r="H9" s="21">
        <f t="shared" si="1"/>
        <v>18606</v>
      </c>
    </row>
    <row r="10" spans="1:16" hidden="1" x14ac:dyDescent="0.2">
      <c r="B10" s="11">
        <v>1994</v>
      </c>
      <c r="C10" s="23">
        <f>4000+3089+3215+4227+237+41</f>
        <v>14809</v>
      </c>
      <c r="D10" s="24">
        <v>528</v>
      </c>
      <c r="E10" s="23">
        <f t="shared" si="0"/>
        <v>15337</v>
      </c>
      <c r="F10" s="24">
        <f>1644+810</f>
        <v>2454</v>
      </c>
      <c r="G10" s="23">
        <v>599</v>
      </c>
      <c r="H10" s="21">
        <f t="shared" si="1"/>
        <v>18390</v>
      </c>
    </row>
    <row r="11" spans="1:16" hidden="1" x14ac:dyDescent="0.2">
      <c r="B11" s="11">
        <v>1995</v>
      </c>
      <c r="C11" s="23">
        <f>4001+3097+3223+4189+235+34</f>
        <v>14779</v>
      </c>
      <c r="D11" s="24">
        <v>558</v>
      </c>
      <c r="E11" s="23">
        <f t="shared" si="0"/>
        <v>15337</v>
      </c>
      <c r="F11" s="24">
        <f>1489+791</f>
        <v>2280</v>
      </c>
      <c r="G11" s="23">
        <v>618</v>
      </c>
      <c r="H11" s="21">
        <f t="shared" si="1"/>
        <v>18235</v>
      </c>
    </row>
    <row r="12" spans="1:16" hidden="1" x14ac:dyDescent="0.2">
      <c r="B12" s="11">
        <v>1996</v>
      </c>
      <c r="C12" s="23">
        <f>3792+3099+3100+4287+207+33</f>
        <v>14518</v>
      </c>
      <c r="D12" s="24">
        <v>554</v>
      </c>
      <c r="E12" s="23">
        <f t="shared" si="0"/>
        <v>15072</v>
      </c>
      <c r="F12" s="24">
        <f>1438+707</f>
        <v>2145</v>
      </c>
      <c r="G12" s="23">
        <v>626</v>
      </c>
      <c r="H12" s="21">
        <f t="shared" si="1"/>
        <v>17843</v>
      </c>
    </row>
    <row r="13" spans="1:16" hidden="1" x14ac:dyDescent="0.2">
      <c r="B13" s="11">
        <v>1997</v>
      </c>
      <c r="C13" s="23">
        <v>14605</v>
      </c>
      <c r="D13" s="24">
        <v>557</v>
      </c>
      <c r="E13" s="23">
        <f t="shared" si="0"/>
        <v>15162</v>
      </c>
      <c r="F13" s="24">
        <f>1403+685</f>
        <v>2088</v>
      </c>
      <c r="G13" s="23">
        <v>638</v>
      </c>
      <c r="H13" s="21">
        <f t="shared" si="1"/>
        <v>17888</v>
      </c>
    </row>
    <row r="14" spans="1:16" hidden="1" x14ac:dyDescent="0.2">
      <c r="B14" s="15">
        <v>1998</v>
      </c>
      <c r="C14" s="23">
        <f>4082+3142+3159+4264+221+56</f>
        <v>14924</v>
      </c>
      <c r="D14" s="23">
        <v>659</v>
      </c>
      <c r="E14" s="23">
        <f t="shared" ref="E14:E18" si="2">+D14+C14</f>
        <v>15583</v>
      </c>
      <c r="F14" s="23">
        <f>1411+702</f>
        <v>2113</v>
      </c>
      <c r="G14" s="23">
        <v>641</v>
      </c>
      <c r="H14" s="21">
        <f t="shared" si="1"/>
        <v>18337</v>
      </c>
    </row>
    <row r="15" spans="1:16" s="16" customFormat="1" ht="15.75" hidden="1" x14ac:dyDescent="0.25">
      <c r="B15" s="15">
        <v>1999</v>
      </c>
      <c r="C15" s="23">
        <f>4172+3333+3235+4092+243+56</f>
        <v>15131</v>
      </c>
      <c r="D15" s="23">
        <v>702</v>
      </c>
      <c r="E15" s="23">
        <f t="shared" si="2"/>
        <v>15833</v>
      </c>
      <c r="F15" s="23">
        <f>1525+725</f>
        <v>2250</v>
      </c>
      <c r="G15" s="23">
        <v>634</v>
      </c>
      <c r="H15" s="21">
        <f t="shared" si="1"/>
        <v>18717</v>
      </c>
    </row>
    <row r="16" spans="1:16" s="16" customFormat="1" ht="15.75" hidden="1" x14ac:dyDescent="0.25">
      <c r="B16" s="17">
        <v>2000</v>
      </c>
      <c r="C16" s="25">
        <f>4249+3306+3451+4189+203+75</f>
        <v>15473</v>
      </c>
      <c r="D16" s="25">
        <v>721</v>
      </c>
      <c r="E16" s="25">
        <f t="shared" si="2"/>
        <v>16194</v>
      </c>
      <c r="F16" s="25">
        <f>1570+710</f>
        <v>2280</v>
      </c>
      <c r="G16" s="25">
        <v>653</v>
      </c>
      <c r="H16" s="22">
        <f t="shared" si="1"/>
        <v>19127</v>
      </c>
      <c r="L16" s="35">
        <f>C16+F16+G16</f>
        <v>18406</v>
      </c>
    </row>
    <row r="17" spans="1:12" s="19" customFormat="1" ht="15.75" hidden="1" x14ac:dyDescent="0.25">
      <c r="B17" s="18">
        <v>2001</v>
      </c>
      <c r="C17" s="25">
        <f>4139.6+3476.1+3359.4+4447.2+207.1+121</f>
        <v>15750.4</v>
      </c>
      <c r="D17" s="25">
        <f>366.7+191.2+112.4+107.2+27.4</f>
        <v>804.9</v>
      </c>
      <c r="E17" s="25">
        <f t="shared" si="2"/>
        <v>16555.3</v>
      </c>
      <c r="F17" s="25">
        <f>1553.7+655.6</f>
        <v>2209.3000000000002</v>
      </c>
      <c r="G17" s="25">
        <v>652</v>
      </c>
      <c r="H17" s="22">
        <f t="shared" si="1"/>
        <v>19416.599999999999</v>
      </c>
      <c r="L17" s="35">
        <f>C17+F17+G17</f>
        <v>18611.7</v>
      </c>
    </row>
    <row r="18" spans="1:12" s="16" customFormat="1" ht="15.75" hidden="1" x14ac:dyDescent="0.25">
      <c r="B18" s="20">
        <v>2002</v>
      </c>
      <c r="C18" s="23">
        <f>4123+3434+3659+4455+243+82</f>
        <v>15996</v>
      </c>
      <c r="D18" s="23">
        <v>841</v>
      </c>
      <c r="E18" s="23">
        <f t="shared" si="2"/>
        <v>16837</v>
      </c>
      <c r="F18" s="23">
        <f>1593+685</f>
        <v>2278</v>
      </c>
      <c r="G18" s="23">
        <v>639</v>
      </c>
      <c r="H18" s="21">
        <f t="shared" si="1"/>
        <v>19754</v>
      </c>
      <c r="L18" s="35">
        <f t="shared" ref="L18:L28" si="3">C18+F18+G18</f>
        <v>18913</v>
      </c>
    </row>
    <row r="19" spans="1:12" ht="15.75" hidden="1" x14ac:dyDescent="0.25">
      <c r="B19" s="18">
        <v>2004</v>
      </c>
      <c r="C19" s="30">
        <v>16004</v>
      </c>
      <c r="D19" s="37">
        <v>725</v>
      </c>
      <c r="E19" s="25">
        <f t="shared" ref="E19:E21" si="4">+D19+C19</f>
        <v>16729</v>
      </c>
      <c r="F19" s="30">
        <v>2400</v>
      </c>
      <c r="G19" s="30">
        <v>658</v>
      </c>
      <c r="H19" s="31">
        <f t="shared" ref="H19:H20" si="5">SUM(E19:G19)</f>
        <v>19787</v>
      </c>
      <c r="L19" s="35">
        <f t="shared" si="3"/>
        <v>19062</v>
      </c>
    </row>
    <row r="20" spans="1:12" ht="15.75" hidden="1" x14ac:dyDescent="0.25">
      <c r="A20" s="27"/>
      <c r="B20" s="18">
        <v>2005</v>
      </c>
      <c r="C20" s="30">
        <v>15819</v>
      </c>
      <c r="D20" s="37">
        <v>695</v>
      </c>
      <c r="E20" s="25">
        <f t="shared" si="4"/>
        <v>16514</v>
      </c>
      <c r="F20" s="30">
        <v>2456</v>
      </c>
      <c r="G20" s="30">
        <v>646</v>
      </c>
      <c r="H20" s="31">
        <f t="shared" si="5"/>
        <v>19616</v>
      </c>
      <c r="L20" s="35">
        <f t="shared" si="3"/>
        <v>18921</v>
      </c>
    </row>
    <row r="21" spans="1:12" ht="15.75" hidden="1" x14ac:dyDescent="0.25">
      <c r="A21" s="27"/>
      <c r="B21" s="18">
        <v>2006</v>
      </c>
      <c r="C21" s="30">
        <v>15934</v>
      </c>
      <c r="D21" s="37">
        <v>603</v>
      </c>
      <c r="E21" s="25">
        <f t="shared" si="4"/>
        <v>16537</v>
      </c>
      <c r="F21" s="30">
        <v>2562</v>
      </c>
      <c r="G21" s="30">
        <v>651</v>
      </c>
      <c r="H21" s="31">
        <f>SUM(E21:G21)</f>
        <v>19750</v>
      </c>
      <c r="L21" s="35">
        <f t="shared" si="3"/>
        <v>19147</v>
      </c>
    </row>
    <row r="22" spans="1:12" ht="15.75" hidden="1" x14ac:dyDescent="0.25">
      <c r="A22" s="27"/>
      <c r="B22" s="18">
        <v>2007</v>
      </c>
      <c r="C22" s="30">
        <v>15770</v>
      </c>
      <c r="D22" s="37">
        <v>599</v>
      </c>
      <c r="E22" s="25">
        <f>+D22+C22</f>
        <v>16369</v>
      </c>
      <c r="F22" s="25">
        <v>2936</v>
      </c>
      <c r="G22" s="30">
        <v>645</v>
      </c>
      <c r="H22" s="31">
        <v>19950</v>
      </c>
      <c r="L22" s="35">
        <f t="shared" si="3"/>
        <v>19351</v>
      </c>
    </row>
    <row r="23" spans="1:12" ht="15.75" hidden="1" x14ac:dyDescent="0.25">
      <c r="B23" s="18">
        <v>2008</v>
      </c>
      <c r="C23" s="30">
        <v>15679</v>
      </c>
      <c r="D23" s="37">
        <v>574</v>
      </c>
      <c r="E23" s="25">
        <v>16253</v>
      </c>
      <c r="F23" s="25">
        <v>3005</v>
      </c>
      <c r="G23" s="30">
        <v>674</v>
      </c>
      <c r="H23" s="31">
        <v>19932</v>
      </c>
      <c r="L23" s="35">
        <f t="shared" si="3"/>
        <v>19358</v>
      </c>
    </row>
    <row r="24" spans="1:12" ht="15.75" hidden="1" x14ac:dyDescent="0.25">
      <c r="B24" s="20">
        <v>2009</v>
      </c>
      <c r="C24" s="33">
        <f>18929-2841</f>
        <v>16088</v>
      </c>
      <c r="D24" s="23">
        <f>554.5-18</f>
        <v>536.5</v>
      </c>
      <c r="E24" s="34">
        <f>C24+D24</f>
        <v>16624.5</v>
      </c>
      <c r="F24" s="34">
        <v>2859</v>
      </c>
      <c r="G24" s="34">
        <v>687</v>
      </c>
      <c r="H24" s="29">
        <f>E24+F24+G24</f>
        <v>20170.5</v>
      </c>
      <c r="L24" s="35">
        <f t="shared" si="3"/>
        <v>19634</v>
      </c>
    </row>
    <row r="25" spans="1:12" ht="15.75" hidden="1" x14ac:dyDescent="0.25">
      <c r="B25" s="20">
        <v>2010</v>
      </c>
      <c r="C25" s="33">
        <v>16416</v>
      </c>
      <c r="D25" s="23">
        <v>587</v>
      </c>
      <c r="E25" s="34">
        <v>17003</v>
      </c>
      <c r="F25" s="34">
        <v>2674.5</v>
      </c>
      <c r="G25" s="34">
        <v>721</v>
      </c>
      <c r="H25" s="29">
        <v>20398.5</v>
      </c>
      <c r="L25" s="35">
        <f t="shared" si="3"/>
        <v>19811.5</v>
      </c>
    </row>
    <row r="26" spans="1:12" ht="15.75" hidden="1" x14ac:dyDescent="0.25">
      <c r="B26" s="20">
        <v>2011</v>
      </c>
      <c r="C26" s="33">
        <v>16565</v>
      </c>
      <c r="D26" s="23">
        <v>609</v>
      </c>
      <c r="E26" s="34">
        <v>17173</v>
      </c>
      <c r="F26" s="34">
        <v>2841</v>
      </c>
      <c r="G26" s="34">
        <v>723</v>
      </c>
      <c r="H26" s="29">
        <v>20737</v>
      </c>
      <c r="L26" s="35">
        <f t="shared" si="3"/>
        <v>20129</v>
      </c>
    </row>
    <row r="27" spans="1:12" ht="15.75" hidden="1" x14ac:dyDescent="0.25">
      <c r="B27" s="20">
        <v>2012</v>
      </c>
      <c r="C27" s="33">
        <v>16981</v>
      </c>
      <c r="D27" s="23">
        <v>638</v>
      </c>
      <c r="E27" s="34">
        <v>17620</v>
      </c>
      <c r="F27" s="34">
        <f>2938+31+8</f>
        <v>2977</v>
      </c>
      <c r="G27" s="34">
        <v>723</v>
      </c>
      <c r="H27" s="29">
        <f t="shared" ref="H27:H31" si="6">E27+F27+G27</f>
        <v>21320</v>
      </c>
      <c r="L27" s="35">
        <f t="shared" si="3"/>
        <v>20681</v>
      </c>
    </row>
    <row r="28" spans="1:12" ht="15.75" hidden="1" x14ac:dyDescent="0.25">
      <c r="B28" s="20">
        <v>2013</v>
      </c>
      <c r="C28" s="33">
        <f>4365+3819+3679+5138+9+260</f>
        <v>17270</v>
      </c>
      <c r="D28" s="23">
        <f>(4525+3960+3805+5297+25+264)-C28</f>
        <v>606</v>
      </c>
      <c r="E28" s="34">
        <f t="shared" ref="E28:E33" si="7">SUM(C28:D28)</f>
        <v>17876</v>
      </c>
      <c r="F28" s="34">
        <f>2056+792+41</f>
        <v>2889</v>
      </c>
      <c r="G28" s="34">
        <v>712</v>
      </c>
      <c r="H28" s="29">
        <f t="shared" si="6"/>
        <v>21477</v>
      </c>
      <c r="L28" s="35">
        <f t="shared" si="3"/>
        <v>20871</v>
      </c>
    </row>
    <row r="29" spans="1:12" ht="15.75" hidden="1" x14ac:dyDescent="0.25">
      <c r="B29" s="20">
        <v>2014</v>
      </c>
      <c r="C29" s="33">
        <f>4360.4+3745.7+3912.1+5045.5+9.8+261.8</f>
        <v>17335.299999999996</v>
      </c>
      <c r="D29" s="23">
        <f>166.4+109.9+112.2+188.3+9.9+39.4</f>
        <v>626.09999999999991</v>
      </c>
      <c r="E29" s="34">
        <f t="shared" si="7"/>
        <v>17961.399999999994</v>
      </c>
      <c r="F29" s="34">
        <f>2059.7+810.4+6+24</f>
        <v>2900.1</v>
      </c>
      <c r="G29" s="34">
        <v>719</v>
      </c>
      <c r="H29" s="29">
        <f t="shared" si="6"/>
        <v>21580.499999999993</v>
      </c>
      <c r="L29" s="35">
        <v>20844</v>
      </c>
    </row>
    <row r="30" spans="1:12" ht="15.75" x14ac:dyDescent="0.25">
      <c r="B30" s="20">
        <v>2015</v>
      </c>
      <c r="C30" s="33">
        <f>16635+437</f>
        <v>17072</v>
      </c>
      <c r="D30" s="23">
        <f>528+27</f>
        <v>555</v>
      </c>
      <c r="E30" s="34">
        <f t="shared" si="7"/>
        <v>17627</v>
      </c>
      <c r="F30" s="34">
        <v>2775</v>
      </c>
      <c r="G30" s="34">
        <v>717</v>
      </c>
      <c r="H30" s="29">
        <f t="shared" si="6"/>
        <v>21119</v>
      </c>
      <c r="L30" s="35">
        <v>20845</v>
      </c>
    </row>
    <row r="31" spans="1:12" ht="15.75" x14ac:dyDescent="0.25">
      <c r="B31" s="20">
        <v>2016</v>
      </c>
      <c r="C31" s="33">
        <v>16824</v>
      </c>
      <c r="D31" s="23">
        <v>518</v>
      </c>
      <c r="E31" s="34">
        <f t="shared" si="7"/>
        <v>17342</v>
      </c>
      <c r="F31" s="34">
        <v>2850</v>
      </c>
      <c r="G31" s="34">
        <v>706</v>
      </c>
      <c r="H31" s="29">
        <f t="shared" si="6"/>
        <v>20898</v>
      </c>
      <c r="L31" s="35">
        <v>20846</v>
      </c>
    </row>
    <row r="32" spans="1:12" ht="15.75" x14ac:dyDescent="0.25">
      <c r="B32" s="20">
        <v>2017</v>
      </c>
      <c r="C32" s="33">
        <v>16044</v>
      </c>
      <c r="D32" s="23">
        <v>456</v>
      </c>
      <c r="E32" s="34">
        <f t="shared" si="7"/>
        <v>16500</v>
      </c>
      <c r="F32" s="34">
        <v>2956</v>
      </c>
      <c r="G32" s="34">
        <v>708</v>
      </c>
      <c r="H32" s="29">
        <f>E32+F32+G32</f>
        <v>20164</v>
      </c>
      <c r="L32" s="35">
        <f t="shared" ref="L32" si="8">C32+F32+G32</f>
        <v>19708</v>
      </c>
    </row>
    <row r="33" spans="2:12" ht="15.75" x14ac:dyDescent="0.25">
      <c r="B33" s="38">
        <v>2018</v>
      </c>
      <c r="C33" s="33">
        <v>15413</v>
      </c>
      <c r="D33" s="23">
        <v>461</v>
      </c>
      <c r="E33" s="34">
        <f t="shared" si="7"/>
        <v>15874</v>
      </c>
      <c r="F33" s="34">
        <v>2958</v>
      </c>
      <c r="G33" s="34">
        <v>731</v>
      </c>
      <c r="H33" s="29">
        <f t="shared" ref="H33" si="9">E33+F33+G33</f>
        <v>19563</v>
      </c>
      <c r="L33" s="35">
        <v>20320</v>
      </c>
    </row>
    <row r="34" spans="2:12" ht="15.75" x14ac:dyDescent="0.25">
      <c r="B34" s="38" t="s">
        <v>11</v>
      </c>
      <c r="C34" s="33">
        <v>14763.8</v>
      </c>
      <c r="D34" s="23">
        <v>492.73</v>
      </c>
      <c r="E34" s="34">
        <f t="shared" ref="E34:E40" si="10">SUM(C34:D34)</f>
        <v>15256.529999999999</v>
      </c>
      <c r="F34" s="34">
        <v>2270.58</v>
      </c>
      <c r="G34" s="34">
        <v>732.33</v>
      </c>
      <c r="H34" s="29">
        <f>E34+F34+G34</f>
        <v>18259.440000000002</v>
      </c>
      <c r="L34" s="35">
        <v>20320</v>
      </c>
    </row>
    <row r="35" spans="2:12" ht="15.75" x14ac:dyDescent="0.25">
      <c r="B35" s="40">
        <v>2020</v>
      </c>
      <c r="C35" s="41">
        <v>13809.33</v>
      </c>
      <c r="D35" s="42">
        <v>518.92999999999995</v>
      </c>
      <c r="E35" s="43">
        <f t="shared" si="10"/>
        <v>14328.26</v>
      </c>
      <c r="F35" s="43">
        <v>2299.92</v>
      </c>
      <c r="G35" s="43">
        <v>729.58</v>
      </c>
      <c r="H35" s="44">
        <f>E35+F35+G35</f>
        <v>17357.760000000002</v>
      </c>
      <c r="L35" s="35"/>
    </row>
    <row r="36" spans="2:12" ht="15.75" x14ac:dyDescent="0.25">
      <c r="B36" s="18">
        <v>2021</v>
      </c>
      <c r="C36" s="30">
        <v>13168.2</v>
      </c>
      <c r="D36" s="25">
        <v>574.53</v>
      </c>
      <c r="E36" s="50">
        <f t="shared" si="10"/>
        <v>13742.730000000001</v>
      </c>
      <c r="F36" s="50">
        <v>2313.67</v>
      </c>
      <c r="G36" s="50">
        <v>777.79</v>
      </c>
      <c r="H36" s="31">
        <f>E36+F36+G36</f>
        <v>16834.190000000002</v>
      </c>
      <c r="L36" s="35"/>
    </row>
    <row r="37" spans="2:12" ht="15.75" x14ac:dyDescent="0.25">
      <c r="B37" s="18">
        <v>2022</v>
      </c>
      <c r="C37" s="30">
        <v>12596</v>
      </c>
      <c r="D37" s="25">
        <v>602</v>
      </c>
      <c r="E37" s="50">
        <f t="shared" si="10"/>
        <v>13198</v>
      </c>
      <c r="F37" s="50">
        <v>2433</v>
      </c>
      <c r="G37" s="50">
        <v>771</v>
      </c>
      <c r="H37" s="31">
        <f>E37+F37+G37</f>
        <v>16402</v>
      </c>
      <c r="L37" s="35"/>
    </row>
    <row r="38" spans="2:12" x14ac:dyDescent="0.2">
      <c r="B38" s="18">
        <v>2023</v>
      </c>
      <c r="C38" s="30">
        <v>12655</v>
      </c>
      <c r="D38" s="25">
        <v>624</v>
      </c>
      <c r="E38" s="50">
        <f t="shared" si="10"/>
        <v>13279</v>
      </c>
      <c r="F38" s="50">
        <v>2455</v>
      </c>
      <c r="G38" s="50">
        <v>765</v>
      </c>
      <c r="H38" s="31">
        <v>16499</v>
      </c>
    </row>
    <row r="39" spans="2:12" x14ac:dyDescent="0.2">
      <c r="B39" s="18">
        <v>2024</v>
      </c>
      <c r="C39" s="30">
        <v>13090</v>
      </c>
      <c r="D39" s="25">
        <v>580.70000000000005</v>
      </c>
      <c r="E39" s="50">
        <f t="shared" si="10"/>
        <v>13670.7</v>
      </c>
      <c r="F39" s="50">
        <v>2432</v>
      </c>
      <c r="G39" s="50">
        <v>795</v>
      </c>
      <c r="H39" s="31">
        <v>16499</v>
      </c>
    </row>
    <row r="40" spans="2:12" ht="15.75" thickBot="1" x14ac:dyDescent="0.25">
      <c r="B40" s="45">
        <v>2025</v>
      </c>
      <c r="C40" s="46">
        <v>13836.2</v>
      </c>
      <c r="D40" s="47">
        <v>619.87</v>
      </c>
      <c r="E40" s="48">
        <f t="shared" si="10"/>
        <v>14456.070000000002</v>
      </c>
      <c r="F40" s="48">
        <v>2394.63</v>
      </c>
      <c r="G40" s="48">
        <v>794.92</v>
      </c>
      <c r="H40" s="49">
        <f>E40+F40+G40</f>
        <v>17645.62</v>
      </c>
    </row>
    <row r="41" spans="2:12" ht="15.75" thickTop="1" x14ac:dyDescent="0.2">
      <c r="B41" s="39" t="s">
        <v>10</v>
      </c>
      <c r="C41" s="36"/>
      <c r="D41" s="36"/>
      <c r="F41" s="36"/>
      <c r="G41" s="36"/>
    </row>
    <row r="42" spans="2:12" x14ac:dyDescent="0.2">
      <c r="C42" s="36"/>
      <c r="D42" s="36"/>
      <c r="F42" s="36"/>
      <c r="G42" s="36"/>
    </row>
    <row r="57" spans="2:2" ht="19.5" customHeight="1" x14ac:dyDescent="0.2"/>
    <row r="58" spans="2:2" ht="18.75" customHeight="1" x14ac:dyDescent="0.2"/>
    <row r="59" spans="2:2" ht="22.5" customHeight="1" x14ac:dyDescent="0.2"/>
    <row r="60" spans="2:2" x14ac:dyDescent="0.2">
      <c r="B60" s="26"/>
    </row>
  </sheetData>
  <mergeCells count="5">
    <mergeCell ref="B3:H3"/>
    <mergeCell ref="B4:H4"/>
    <mergeCell ref="A2:P2"/>
    <mergeCell ref="F6:G6"/>
    <mergeCell ref="H6:H7"/>
  </mergeCells>
  <phoneticPr fontId="0" type="noConversion"/>
  <printOptions horizontalCentered="1"/>
  <pageMargins left="0.55000000000000004" right="0.75" top="0.75" bottom="0.7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Student_FTE</vt:lpstr>
      <vt:lpstr>Student_FTE!Print_Area</vt:lpstr>
    </vt:vector>
  </TitlesOfParts>
  <Company>PASS - KSU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jstroade</dc:creator>
  <cp:lastModifiedBy>David Warren</cp:lastModifiedBy>
  <cp:lastPrinted>2023-10-18T18:13:54Z</cp:lastPrinted>
  <dcterms:created xsi:type="dcterms:W3CDTF">2004-05-20T15:37:32Z</dcterms:created>
  <dcterms:modified xsi:type="dcterms:W3CDTF">2025-10-16T13:43:48Z</dcterms:modified>
</cp:coreProperties>
</file>