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23.xml" ContentType="application/vnd.openxmlformats-officedocument.drawingml.chartshapes+xml"/>
  <Override PartName="/xl/charts/chart24.xml" ContentType="application/vnd.openxmlformats-officedocument.drawingml.chart+xml"/>
  <Override PartName="/xl/drawings/drawing2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Grain\EMC\"/>
    </mc:Choice>
  </mc:AlternateContent>
  <workbookProtection workbookAlgorithmName="SHA-512" workbookHashValue="WSjNApd+kXdP/tJ2HwBCIbSc5UZxrA+Pc60+kN0cYyhGEo9JM0C+il4jiPbL8rabtbsWMslZc4WoY2sV2JLCwg==" workbookSaltValue="gRA8rfUmbebI0JmqXv+Kug==" workbookSpinCount="100000" lockStructure="1"/>
  <bookViews>
    <workbookView xWindow="0" yWindow="0" windowWidth="26235" windowHeight="11415"/>
  </bookViews>
  <sheets>
    <sheet name="T &amp; RH" sheetId="7" r:id="rId1"/>
    <sheet name="Yel Maize" sheetId="1" r:id="rId2"/>
    <sheet name="White Maize" sheetId="8" r:id="rId3"/>
    <sheet name="Grain Sorghum" sheetId="2" r:id="rId4"/>
    <sheet name="Groundnut" sheetId="6" r:id="rId5"/>
    <sheet name="Paddy Rice" sheetId="3" r:id="rId6"/>
    <sheet name="Soybean" sheetId="4" r:id="rId7"/>
    <sheet name="SRW Wheat" sheetId="5" r:id="rId8"/>
    <sheet name="Chickpea" sheetId="10" r:id="rId9"/>
    <sheet name="Black Sesame" sheetId="11" r:id="rId10"/>
    <sheet name="White Sesame " sheetId="12" r:id="rId11"/>
    <sheet name="Sheet 3" sheetId="9" r:id="rId12"/>
  </sheets>
  <externalReferences>
    <externalReference r:id="rId13"/>
  </externalReferences>
  <calcPr calcId="162913"/>
</workbook>
</file>

<file path=xl/calcChain.xml><?xml version="1.0" encoding="utf-8"?>
<calcChain xmlns="http://schemas.openxmlformats.org/spreadsheetml/2006/main">
  <c r="F10" i="7" l="1"/>
  <c r="Q16" i="9"/>
  <c r="O16" i="9"/>
  <c r="B50" i="9"/>
  <c r="E45" i="9"/>
  <c r="B44" i="9"/>
  <c r="B42" i="9"/>
  <c r="M35" i="9"/>
  <c r="L35" i="9"/>
  <c r="K35" i="9"/>
  <c r="F35" i="9"/>
  <c r="E35" i="9"/>
  <c r="D35" i="9"/>
  <c r="C35" i="9"/>
  <c r="B35" i="9"/>
  <c r="J34" i="9"/>
  <c r="E51" i="9" s="1"/>
  <c r="I34" i="9"/>
  <c r="D51" i="9" s="1"/>
  <c r="H34" i="9"/>
  <c r="G34" i="9"/>
  <c r="B34" i="9"/>
  <c r="B51" i="9" s="1"/>
  <c r="M33" i="9"/>
  <c r="L33" i="9"/>
  <c r="K33" i="9"/>
  <c r="F50" i="9" s="1"/>
  <c r="F33" i="9"/>
  <c r="E33" i="9"/>
  <c r="C33" i="9"/>
  <c r="C50" i="9" s="1"/>
  <c r="B33" i="9"/>
  <c r="J32" i="9"/>
  <c r="E49" i="9" s="1"/>
  <c r="I32" i="9"/>
  <c r="D49" i="9" s="1"/>
  <c r="H32" i="9"/>
  <c r="B32" i="9"/>
  <c r="B49" i="9" s="1"/>
  <c r="M31" i="9"/>
  <c r="E31" i="9"/>
  <c r="B31" i="9"/>
  <c r="B48" i="9" s="1"/>
  <c r="B30" i="9"/>
  <c r="B47" i="9" s="1"/>
  <c r="M29" i="9"/>
  <c r="F29" i="9"/>
  <c r="E29" i="9"/>
  <c r="B29" i="9"/>
  <c r="B46" i="9" s="1"/>
  <c r="J28" i="9"/>
  <c r="I28" i="9"/>
  <c r="D45" i="9" s="1"/>
  <c r="B28" i="9"/>
  <c r="B45" i="9" s="1"/>
  <c r="M27" i="9"/>
  <c r="F27" i="9"/>
  <c r="E27" i="9"/>
  <c r="B27" i="9"/>
  <c r="J26" i="9"/>
  <c r="E43" i="9" s="1"/>
  <c r="I26" i="9"/>
  <c r="D43" i="9" s="1"/>
  <c r="B26" i="9"/>
  <c r="B43" i="9" s="1"/>
  <c r="M25" i="9"/>
  <c r="E25" i="9"/>
  <c r="B25" i="9"/>
  <c r="B24" i="9"/>
  <c r="B41" i="9" s="1"/>
  <c r="M23" i="9"/>
  <c r="L23" i="9"/>
  <c r="K23" i="9"/>
  <c r="J23" i="9"/>
  <c r="I23" i="9"/>
  <c r="H23" i="9"/>
  <c r="G23" i="9"/>
  <c r="F23" i="9"/>
  <c r="E23" i="9"/>
  <c r="D23" i="9"/>
  <c r="M17" i="9"/>
  <c r="L17" i="9"/>
  <c r="K17" i="9"/>
  <c r="J17" i="9"/>
  <c r="J35" i="9" s="1"/>
  <c r="I17" i="9"/>
  <c r="I35" i="9" s="1"/>
  <c r="H17" i="9"/>
  <c r="H35" i="9" s="1"/>
  <c r="G17" i="9"/>
  <c r="G35" i="9" s="1"/>
  <c r="F17" i="9"/>
  <c r="E17" i="9"/>
  <c r="D17" i="9"/>
  <c r="C17" i="9"/>
  <c r="P16" i="9"/>
  <c r="M16" i="9"/>
  <c r="M34" i="9" s="1"/>
  <c r="L16" i="9"/>
  <c r="L34" i="9" s="1"/>
  <c r="K16" i="9"/>
  <c r="K34" i="9" s="1"/>
  <c r="F51" i="9" s="1"/>
  <c r="J16" i="9"/>
  <c r="I16" i="9"/>
  <c r="H16" i="9"/>
  <c r="G16" i="9"/>
  <c r="F16" i="9"/>
  <c r="F34" i="9" s="1"/>
  <c r="E16" i="9"/>
  <c r="E34" i="9" s="1"/>
  <c r="D16" i="9"/>
  <c r="D34" i="9" s="1"/>
  <c r="C16" i="9"/>
  <c r="C34" i="9" s="1"/>
  <c r="C51" i="9" s="1"/>
  <c r="M15" i="9"/>
  <c r="L15" i="9"/>
  <c r="K15" i="9"/>
  <c r="J15" i="9"/>
  <c r="J33" i="9" s="1"/>
  <c r="E50" i="9" s="1"/>
  <c r="I15" i="9"/>
  <c r="I33" i="9" s="1"/>
  <c r="D50" i="9" s="1"/>
  <c r="H15" i="9"/>
  <c r="H33" i="9" s="1"/>
  <c r="G15" i="9"/>
  <c r="G33" i="9" s="1"/>
  <c r="F15" i="9"/>
  <c r="E15" i="9"/>
  <c r="D15" i="9"/>
  <c r="D33" i="9" s="1"/>
  <c r="C15" i="9"/>
  <c r="M14" i="9"/>
  <c r="M32" i="9" s="1"/>
  <c r="L14" i="9"/>
  <c r="L32" i="9" s="1"/>
  <c r="K14" i="9"/>
  <c r="K32" i="9" s="1"/>
  <c r="F49" i="9" s="1"/>
  <c r="J14" i="9"/>
  <c r="I14" i="9"/>
  <c r="H14" i="9"/>
  <c r="G14" i="9"/>
  <c r="G32" i="9" s="1"/>
  <c r="F14" i="9"/>
  <c r="F32" i="9" s="1"/>
  <c r="E14" i="9"/>
  <c r="E32" i="9" s="1"/>
  <c r="D14" i="9"/>
  <c r="D32" i="9" s="1"/>
  <c r="C14" i="9"/>
  <c r="C32" i="9" s="1"/>
  <c r="C49" i="9" s="1"/>
  <c r="M13" i="9"/>
  <c r="L13" i="9"/>
  <c r="L31" i="9" s="1"/>
  <c r="K13" i="9"/>
  <c r="K31" i="9" s="1"/>
  <c r="F48" i="9" s="1"/>
  <c r="J13" i="9"/>
  <c r="J31" i="9" s="1"/>
  <c r="E48" i="9" s="1"/>
  <c r="I13" i="9"/>
  <c r="I31" i="9" s="1"/>
  <c r="D48" i="9" s="1"/>
  <c r="H13" i="9"/>
  <c r="H31" i="9" s="1"/>
  <c r="G13" i="9"/>
  <c r="G31" i="9" s="1"/>
  <c r="F13" i="9"/>
  <c r="F31" i="9" s="1"/>
  <c r="E13" i="9"/>
  <c r="D13" i="9"/>
  <c r="D31" i="9" s="1"/>
  <c r="C13" i="9"/>
  <c r="C31" i="9" s="1"/>
  <c r="C48" i="9" s="1"/>
  <c r="M12" i="9"/>
  <c r="M30" i="9" s="1"/>
  <c r="L12" i="9"/>
  <c r="L30" i="9" s="1"/>
  <c r="K12" i="9"/>
  <c r="K30" i="9" s="1"/>
  <c r="F47" i="9" s="1"/>
  <c r="J12" i="9"/>
  <c r="J30" i="9" s="1"/>
  <c r="E47" i="9" s="1"/>
  <c r="I12" i="9"/>
  <c r="I30" i="9" s="1"/>
  <c r="D47" i="9" s="1"/>
  <c r="H12" i="9"/>
  <c r="H30" i="9" s="1"/>
  <c r="G12" i="9"/>
  <c r="G30" i="9" s="1"/>
  <c r="F12" i="9"/>
  <c r="F30" i="9" s="1"/>
  <c r="E12" i="9"/>
  <c r="E30" i="9" s="1"/>
  <c r="D12" i="9"/>
  <c r="D30" i="9" s="1"/>
  <c r="C12" i="9"/>
  <c r="C30" i="9" s="1"/>
  <c r="C47" i="9" s="1"/>
  <c r="M11" i="9"/>
  <c r="L11" i="9"/>
  <c r="L29" i="9" s="1"/>
  <c r="K11" i="9"/>
  <c r="K29" i="9" s="1"/>
  <c r="F46" i="9" s="1"/>
  <c r="J11" i="9"/>
  <c r="J29" i="9" s="1"/>
  <c r="E46" i="9" s="1"/>
  <c r="I11" i="9"/>
  <c r="I29" i="9" s="1"/>
  <c r="D46" i="9" s="1"/>
  <c r="H11" i="9"/>
  <c r="H29" i="9" s="1"/>
  <c r="G11" i="9"/>
  <c r="G29" i="9" s="1"/>
  <c r="F11" i="9"/>
  <c r="E11" i="9"/>
  <c r="D11" i="9"/>
  <c r="D29" i="9" s="1"/>
  <c r="C11" i="9"/>
  <c r="C29" i="9" s="1"/>
  <c r="C46" i="9" s="1"/>
  <c r="M10" i="9"/>
  <c r="M28" i="9" s="1"/>
  <c r="L10" i="9"/>
  <c r="L28" i="9" s="1"/>
  <c r="K10" i="9"/>
  <c r="K28" i="9" s="1"/>
  <c r="F45" i="9" s="1"/>
  <c r="J10" i="9"/>
  <c r="I10" i="9"/>
  <c r="H10" i="9"/>
  <c r="H28" i="9" s="1"/>
  <c r="G10" i="9"/>
  <c r="G28" i="9" s="1"/>
  <c r="F10" i="9"/>
  <c r="F28" i="9" s="1"/>
  <c r="E10" i="9"/>
  <c r="E28" i="9" s="1"/>
  <c r="D10" i="9"/>
  <c r="D28" i="9" s="1"/>
  <c r="C10" i="9"/>
  <c r="C28" i="9" s="1"/>
  <c r="C45" i="9" s="1"/>
  <c r="M9" i="9"/>
  <c r="L9" i="9"/>
  <c r="L27" i="9" s="1"/>
  <c r="K9" i="9"/>
  <c r="K27" i="9" s="1"/>
  <c r="F44" i="9" s="1"/>
  <c r="J9" i="9"/>
  <c r="J27" i="9" s="1"/>
  <c r="E44" i="9" s="1"/>
  <c r="I9" i="9"/>
  <c r="I27" i="9" s="1"/>
  <c r="D44" i="9" s="1"/>
  <c r="H9" i="9"/>
  <c r="H27" i="9" s="1"/>
  <c r="G9" i="9"/>
  <c r="G27" i="9" s="1"/>
  <c r="F9" i="9"/>
  <c r="E9" i="9"/>
  <c r="D9" i="9"/>
  <c r="D27" i="9" s="1"/>
  <c r="C9" i="9"/>
  <c r="C27" i="9" s="1"/>
  <c r="C44" i="9" s="1"/>
  <c r="M8" i="9"/>
  <c r="M26" i="9" s="1"/>
  <c r="L8" i="9"/>
  <c r="L26" i="9" s="1"/>
  <c r="K8" i="9"/>
  <c r="K26" i="9" s="1"/>
  <c r="F43" i="9" s="1"/>
  <c r="J8" i="9"/>
  <c r="I8" i="9"/>
  <c r="H8" i="9"/>
  <c r="H26" i="9" s="1"/>
  <c r="G8" i="9"/>
  <c r="G26" i="9" s="1"/>
  <c r="F8" i="9"/>
  <c r="F26" i="9" s="1"/>
  <c r="E8" i="9"/>
  <c r="E26" i="9" s="1"/>
  <c r="D8" i="9"/>
  <c r="D26" i="9" s="1"/>
  <c r="C8" i="9"/>
  <c r="C26" i="9" s="1"/>
  <c r="C43" i="9" s="1"/>
  <c r="M7" i="9"/>
  <c r="L7" i="9"/>
  <c r="L25" i="9" s="1"/>
  <c r="K7" i="9"/>
  <c r="K25" i="9" s="1"/>
  <c r="F42" i="9" s="1"/>
  <c r="J7" i="9"/>
  <c r="J25" i="9" s="1"/>
  <c r="E42" i="9" s="1"/>
  <c r="I7" i="9"/>
  <c r="I25" i="9" s="1"/>
  <c r="D42" i="9" s="1"/>
  <c r="H7" i="9"/>
  <c r="H25" i="9" s="1"/>
  <c r="G7" i="9"/>
  <c r="G25" i="9" s="1"/>
  <c r="F7" i="9"/>
  <c r="F25" i="9" s="1"/>
  <c r="E7" i="9"/>
  <c r="D7" i="9"/>
  <c r="D25" i="9" s="1"/>
  <c r="C7" i="9"/>
  <c r="C25" i="9" s="1"/>
  <c r="C42" i="9" s="1"/>
  <c r="M6" i="9"/>
  <c r="M24" i="9" s="1"/>
  <c r="L6" i="9"/>
  <c r="L24" i="9" s="1"/>
  <c r="K6" i="9"/>
  <c r="K24" i="9" s="1"/>
  <c r="F41" i="9" s="1"/>
  <c r="J6" i="9"/>
  <c r="J24" i="9" s="1"/>
  <c r="E41" i="9" s="1"/>
  <c r="I6" i="9"/>
  <c r="I24" i="9" s="1"/>
  <c r="D41" i="9" s="1"/>
  <c r="H6" i="9"/>
  <c r="H24" i="9" s="1"/>
  <c r="G6" i="9"/>
  <c r="G24" i="9" s="1"/>
  <c r="F6" i="9"/>
  <c r="F24" i="9" s="1"/>
  <c r="E6" i="9"/>
  <c r="E24" i="9" s="1"/>
  <c r="D6" i="9"/>
  <c r="D24" i="9" s="1"/>
  <c r="C6" i="9"/>
  <c r="C24" i="9" s="1"/>
  <c r="C41" i="9" s="1"/>
  <c r="R16" i="9" l="1"/>
  <c r="S16" i="9" s="1"/>
  <c r="H14" i="7" s="1"/>
  <c r="Q15" i="12" l="1"/>
  <c r="O15" i="12"/>
  <c r="Q15" i="11"/>
  <c r="O15" i="11"/>
  <c r="Q15" i="10"/>
  <c r="O15" i="10"/>
  <c r="D10" i="2"/>
  <c r="C6" i="12" l="1"/>
  <c r="D6" i="12"/>
  <c r="E6" i="12"/>
  <c r="F6" i="12"/>
  <c r="G6" i="12"/>
  <c r="G24" i="12" s="1"/>
  <c r="H6" i="12"/>
  <c r="I6" i="12"/>
  <c r="I24" i="12" s="1"/>
  <c r="D40" i="12" s="1"/>
  <c r="J6" i="12"/>
  <c r="K6" i="12"/>
  <c r="L6" i="12"/>
  <c r="M6" i="12"/>
  <c r="B7" i="12"/>
  <c r="C7" i="12"/>
  <c r="C25" i="12" s="1"/>
  <c r="C41" i="12" s="1"/>
  <c r="D7" i="12"/>
  <c r="E7" i="12"/>
  <c r="E25" i="12" s="1"/>
  <c r="F7" i="12"/>
  <c r="G7" i="12"/>
  <c r="H7" i="12"/>
  <c r="I7" i="12"/>
  <c r="J7" i="12"/>
  <c r="K7" i="12"/>
  <c r="K25" i="12" s="1"/>
  <c r="F41" i="12" s="1"/>
  <c r="L7" i="12"/>
  <c r="M7" i="12"/>
  <c r="M25" i="12" s="1"/>
  <c r="B8" i="12"/>
  <c r="D8" i="12" s="1"/>
  <c r="D26" i="12" s="1"/>
  <c r="C8" i="12"/>
  <c r="G8" i="12"/>
  <c r="G26" i="12" s="1"/>
  <c r="I8" i="12"/>
  <c r="I26" i="12" s="1"/>
  <c r="D42" i="12" s="1"/>
  <c r="J8" i="12"/>
  <c r="K8" i="12"/>
  <c r="P15" i="12"/>
  <c r="R15" i="12"/>
  <c r="S15" i="12" s="1"/>
  <c r="N14" i="7" s="1"/>
  <c r="D23" i="12"/>
  <c r="E23" i="12"/>
  <c r="F23" i="12"/>
  <c r="G23" i="12"/>
  <c r="H23" i="12"/>
  <c r="I23" i="12"/>
  <c r="J23" i="12"/>
  <c r="K23" i="12"/>
  <c r="L23" i="12"/>
  <c r="M23" i="12"/>
  <c r="B24" i="12"/>
  <c r="C24" i="12"/>
  <c r="D24" i="12"/>
  <c r="E24" i="12"/>
  <c r="F24" i="12"/>
  <c r="H24" i="12"/>
  <c r="J24" i="12"/>
  <c r="E40" i="12" s="1"/>
  <c r="K24" i="12"/>
  <c r="L24" i="12"/>
  <c r="M24" i="12"/>
  <c r="B25" i="12"/>
  <c r="D25" i="12"/>
  <c r="F25" i="12"/>
  <c r="G25" i="12"/>
  <c r="H25" i="12"/>
  <c r="I25" i="12"/>
  <c r="J25" i="12"/>
  <c r="L25" i="12"/>
  <c r="B26" i="12"/>
  <c r="B42" i="12" s="1"/>
  <c r="C26" i="12"/>
  <c r="J26" i="12"/>
  <c r="E42" i="12" s="1"/>
  <c r="K26" i="12"/>
  <c r="B40" i="12"/>
  <c r="C40" i="12"/>
  <c r="F40" i="12"/>
  <c r="B41" i="12"/>
  <c r="D41" i="12"/>
  <c r="E41" i="12"/>
  <c r="C42" i="12"/>
  <c r="F42" i="12"/>
  <c r="C6" i="11"/>
  <c r="D6" i="11"/>
  <c r="E6" i="11"/>
  <c r="F6" i="11"/>
  <c r="G6" i="11"/>
  <c r="G24" i="11" s="1"/>
  <c r="H6" i="11"/>
  <c r="H24" i="11" s="1"/>
  <c r="I6" i="11"/>
  <c r="I24" i="11" s="1"/>
  <c r="D40" i="11" s="1"/>
  <c r="J6" i="11"/>
  <c r="K6" i="11"/>
  <c r="L6" i="11"/>
  <c r="M6" i="11"/>
  <c r="B7" i="11"/>
  <c r="C7" i="11"/>
  <c r="C25" i="11" s="1"/>
  <c r="D7" i="11"/>
  <c r="D25" i="11" s="1"/>
  <c r="E7" i="11"/>
  <c r="E25" i="11" s="1"/>
  <c r="F7" i="11"/>
  <c r="G7" i="11"/>
  <c r="H7" i="11"/>
  <c r="I7" i="11"/>
  <c r="J7" i="11"/>
  <c r="K7" i="11"/>
  <c r="K25" i="11" s="1"/>
  <c r="F41" i="11" s="1"/>
  <c r="L7" i="11"/>
  <c r="L25" i="11" s="1"/>
  <c r="M7" i="11"/>
  <c r="M25" i="11" s="1"/>
  <c r="B8" i="11"/>
  <c r="C8" i="11" s="1"/>
  <c r="G8" i="11"/>
  <c r="G26" i="11" s="1"/>
  <c r="H8" i="11"/>
  <c r="H26" i="11" s="1"/>
  <c r="I8" i="11"/>
  <c r="I26" i="11" s="1"/>
  <c r="D42" i="11" s="1"/>
  <c r="J8" i="11"/>
  <c r="M8" i="11"/>
  <c r="P15" i="11"/>
  <c r="D23" i="11"/>
  <c r="E23" i="11"/>
  <c r="F23" i="11"/>
  <c r="G23" i="11"/>
  <c r="H23" i="11"/>
  <c r="I23" i="11"/>
  <c r="J23" i="11"/>
  <c r="K23" i="11"/>
  <c r="L23" i="11"/>
  <c r="M23" i="11"/>
  <c r="B24" i="11"/>
  <c r="C24" i="11"/>
  <c r="D24" i="11"/>
  <c r="E24" i="11"/>
  <c r="F24" i="11"/>
  <c r="J24" i="11"/>
  <c r="E40" i="11" s="1"/>
  <c r="K24" i="11"/>
  <c r="L24" i="11"/>
  <c r="M24" i="11"/>
  <c r="B25" i="11"/>
  <c r="F25" i="11"/>
  <c r="G25" i="11"/>
  <c r="H25" i="11"/>
  <c r="I25" i="11"/>
  <c r="J25" i="11"/>
  <c r="B26" i="11"/>
  <c r="J26" i="11"/>
  <c r="E42" i="11" s="1"/>
  <c r="M26" i="11"/>
  <c r="B40" i="11"/>
  <c r="C40" i="11"/>
  <c r="F40" i="11"/>
  <c r="B41" i="11"/>
  <c r="C41" i="11"/>
  <c r="D41" i="11"/>
  <c r="E41" i="11"/>
  <c r="B42" i="11"/>
  <c r="E5" i="10"/>
  <c r="F5" i="10"/>
  <c r="G5" i="10"/>
  <c r="H5" i="10"/>
  <c r="I5" i="10"/>
  <c r="J5" i="10"/>
  <c r="J6" i="10" s="1"/>
  <c r="J24" i="10" s="1"/>
  <c r="E41" i="10" s="1"/>
  <c r="K5" i="10"/>
  <c r="K6" i="10" s="1"/>
  <c r="K24" i="10" s="1"/>
  <c r="F41" i="10" s="1"/>
  <c r="C6" i="10"/>
  <c r="D6" i="10"/>
  <c r="E6" i="10"/>
  <c r="F6" i="10"/>
  <c r="G6" i="10"/>
  <c r="H6" i="10"/>
  <c r="H24" i="10" s="1"/>
  <c r="I6" i="10"/>
  <c r="B7" i="10"/>
  <c r="F7" i="10" s="1"/>
  <c r="F25" i="10" s="1"/>
  <c r="C7" i="10"/>
  <c r="D7" i="10"/>
  <c r="D25" i="10" s="1"/>
  <c r="E7" i="10"/>
  <c r="I7" i="10"/>
  <c r="P15" i="10"/>
  <c r="R15" i="10"/>
  <c r="S15" i="10" s="1"/>
  <c r="L14" i="7" s="1"/>
  <c r="D23" i="10"/>
  <c r="E23" i="10"/>
  <c r="F23" i="10"/>
  <c r="G23" i="10"/>
  <c r="H23" i="10"/>
  <c r="I23" i="10"/>
  <c r="J23" i="10"/>
  <c r="B24" i="10"/>
  <c r="C24" i="10"/>
  <c r="D24" i="10"/>
  <c r="E24" i="10"/>
  <c r="F24" i="10"/>
  <c r="G24" i="10"/>
  <c r="I24" i="10"/>
  <c r="D41" i="10" s="1"/>
  <c r="B25" i="10"/>
  <c r="C25" i="10"/>
  <c r="E25" i="10"/>
  <c r="I25" i="10"/>
  <c r="B41" i="10"/>
  <c r="C41" i="10"/>
  <c r="B42" i="10"/>
  <c r="C42" i="10"/>
  <c r="D42" i="10"/>
  <c r="H8" i="12" l="1"/>
  <c r="H26" i="12" s="1"/>
  <c r="B9" i="12"/>
  <c r="F8" i="12"/>
  <c r="F26" i="12" s="1"/>
  <c r="M8" i="12"/>
  <c r="M26" i="12" s="1"/>
  <c r="E8" i="12"/>
  <c r="E26" i="12" s="1"/>
  <c r="L8" i="12"/>
  <c r="L26" i="12" s="1"/>
  <c r="C42" i="11"/>
  <c r="C26" i="11"/>
  <c r="B9" i="11"/>
  <c r="F8" i="11"/>
  <c r="F26" i="11" s="1"/>
  <c r="R15" i="11"/>
  <c r="S15" i="11" s="1"/>
  <c r="M14" i="7" s="1"/>
  <c r="E8" i="11"/>
  <c r="E26" i="11" s="1"/>
  <c r="L8" i="11"/>
  <c r="L26" i="11" s="1"/>
  <c r="D8" i="11"/>
  <c r="D26" i="11" s="1"/>
  <c r="K8" i="11"/>
  <c r="K26" i="11" s="1"/>
  <c r="F42" i="11" s="1"/>
  <c r="L5" i="10"/>
  <c r="K7" i="10"/>
  <c r="K25" i="10" s="1"/>
  <c r="F42" i="10" s="1"/>
  <c r="K23" i="10"/>
  <c r="J7" i="10"/>
  <c r="J25" i="10" s="1"/>
  <c r="E42" i="10" s="1"/>
  <c r="H7" i="10"/>
  <c r="H25" i="10" s="1"/>
  <c r="G7" i="10"/>
  <c r="G25" i="10" s="1"/>
  <c r="B8" i="10"/>
  <c r="J8" i="10" s="1"/>
  <c r="J26" i="10" s="1"/>
  <c r="E43" i="10" s="1"/>
  <c r="G9" i="12" l="1"/>
  <c r="G27" i="12" s="1"/>
  <c r="H9" i="12"/>
  <c r="H27" i="12" s="1"/>
  <c r="E9" i="12"/>
  <c r="E27" i="12" s="1"/>
  <c r="I9" i="12"/>
  <c r="I27" i="12" s="1"/>
  <c r="D43" i="12" s="1"/>
  <c r="B27" i="12"/>
  <c r="B43" i="12" s="1"/>
  <c r="J9" i="12"/>
  <c r="J27" i="12" s="1"/>
  <c r="E43" i="12" s="1"/>
  <c r="C9" i="12"/>
  <c r="C27" i="12" s="1"/>
  <c r="C43" i="12" s="1"/>
  <c r="K9" i="12"/>
  <c r="K27" i="12" s="1"/>
  <c r="F43" i="12" s="1"/>
  <c r="D9" i="12"/>
  <c r="D27" i="12" s="1"/>
  <c r="L9" i="12"/>
  <c r="L27" i="12" s="1"/>
  <c r="M9" i="12"/>
  <c r="M27" i="12" s="1"/>
  <c r="F9" i="12"/>
  <c r="F27" i="12" s="1"/>
  <c r="B10" i="12"/>
  <c r="G9" i="11"/>
  <c r="G27" i="11" s="1"/>
  <c r="B43" i="11"/>
  <c r="E9" i="11"/>
  <c r="E27" i="11" s="1"/>
  <c r="H9" i="11"/>
  <c r="H27" i="11" s="1"/>
  <c r="M9" i="11"/>
  <c r="M27" i="11" s="1"/>
  <c r="I9" i="11"/>
  <c r="I27" i="11" s="1"/>
  <c r="D43" i="11" s="1"/>
  <c r="B27" i="11"/>
  <c r="J9" i="11"/>
  <c r="J27" i="11" s="1"/>
  <c r="E43" i="11" s="1"/>
  <c r="C9" i="11"/>
  <c r="K9" i="11"/>
  <c r="K27" i="11" s="1"/>
  <c r="F43" i="11" s="1"/>
  <c r="D9" i="11"/>
  <c r="D27" i="11" s="1"/>
  <c r="F9" i="11"/>
  <c r="F27" i="11" s="1"/>
  <c r="B10" i="11"/>
  <c r="L9" i="11"/>
  <c r="L27" i="11" s="1"/>
  <c r="C8" i="10"/>
  <c r="B43" i="10"/>
  <c r="D8" i="10"/>
  <c r="D26" i="10" s="1"/>
  <c r="E8" i="10"/>
  <c r="E26" i="10" s="1"/>
  <c r="H8" i="10"/>
  <c r="H26" i="10" s="1"/>
  <c r="F8" i="10"/>
  <c r="F26" i="10" s="1"/>
  <c r="B9" i="10"/>
  <c r="G8" i="10"/>
  <c r="G26" i="10" s="1"/>
  <c r="I8" i="10"/>
  <c r="I26" i="10" s="1"/>
  <c r="D43" i="10" s="1"/>
  <c r="B26" i="10"/>
  <c r="K8" i="10"/>
  <c r="K26" i="10" s="1"/>
  <c r="F43" i="10" s="1"/>
  <c r="M5" i="10"/>
  <c r="L6" i="10"/>
  <c r="L24" i="10" s="1"/>
  <c r="L8" i="10"/>
  <c r="L26" i="10" s="1"/>
  <c r="L23" i="10"/>
  <c r="L7" i="10"/>
  <c r="L25" i="10" s="1"/>
  <c r="C10" i="12" l="1"/>
  <c r="C28" i="12" s="1"/>
  <c r="C44" i="12" s="1"/>
  <c r="K10" i="12"/>
  <c r="K28" i="12" s="1"/>
  <c r="F44" i="12" s="1"/>
  <c r="D10" i="12"/>
  <c r="D28" i="12" s="1"/>
  <c r="L10" i="12"/>
  <c r="L28" i="12" s="1"/>
  <c r="E10" i="12"/>
  <c r="E28" i="12" s="1"/>
  <c r="M10" i="12"/>
  <c r="M28" i="12" s="1"/>
  <c r="F10" i="12"/>
  <c r="F28" i="12" s="1"/>
  <c r="B11" i="12"/>
  <c r="G10" i="12"/>
  <c r="G28" i="12" s="1"/>
  <c r="I10" i="12"/>
  <c r="I28" i="12" s="1"/>
  <c r="D44" i="12" s="1"/>
  <c r="H10" i="12"/>
  <c r="H28" i="12" s="1"/>
  <c r="J10" i="12"/>
  <c r="J28" i="12" s="1"/>
  <c r="E44" i="12" s="1"/>
  <c r="B28" i="12"/>
  <c r="B44" i="12" s="1"/>
  <c r="C10" i="11"/>
  <c r="K10" i="11"/>
  <c r="K28" i="11" s="1"/>
  <c r="F44" i="11" s="1"/>
  <c r="I10" i="11"/>
  <c r="I28" i="11" s="1"/>
  <c r="D44" i="11" s="1"/>
  <c r="D10" i="11"/>
  <c r="D28" i="11" s="1"/>
  <c r="L10" i="11"/>
  <c r="L28" i="11" s="1"/>
  <c r="E10" i="11"/>
  <c r="E28" i="11" s="1"/>
  <c r="M10" i="11"/>
  <c r="M28" i="11" s="1"/>
  <c r="B44" i="11"/>
  <c r="F10" i="11"/>
  <c r="F28" i="11" s="1"/>
  <c r="B11" i="11"/>
  <c r="B28" i="11"/>
  <c r="G10" i="11"/>
  <c r="G28" i="11" s="1"/>
  <c r="J10" i="11"/>
  <c r="J28" i="11" s="1"/>
  <c r="E44" i="11" s="1"/>
  <c r="H10" i="11"/>
  <c r="H28" i="11" s="1"/>
  <c r="C43" i="11"/>
  <c r="C27" i="11"/>
  <c r="M6" i="10"/>
  <c r="M24" i="10" s="1"/>
  <c r="M8" i="10"/>
  <c r="M26" i="10" s="1"/>
  <c r="M23" i="10"/>
  <c r="M7" i="10"/>
  <c r="M25" i="10" s="1"/>
  <c r="M9" i="10"/>
  <c r="M27" i="10" s="1"/>
  <c r="F9" i="10"/>
  <c r="F27" i="10" s="1"/>
  <c r="B10" i="10"/>
  <c r="M10" i="10" s="1"/>
  <c r="M28" i="10" s="1"/>
  <c r="G9" i="10"/>
  <c r="G27" i="10" s="1"/>
  <c r="H9" i="10"/>
  <c r="H27" i="10" s="1"/>
  <c r="I9" i="10"/>
  <c r="I27" i="10" s="1"/>
  <c r="D44" i="10" s="1"/>
  <c r="B27" i="10"/>
  <c r="B44" i="10"/>
  <c r="D9" i="10"/>
  <c r="D27" i="10" s="1"/>
  <c r="C9" i="10"/>
  <c r="E9" i="10"/>
  <c r="E27" i="10" s="1"/>
  <c r="J9" i="10"/>
  <c r="J27" i="10" s="1"/>
  <c r="E44" i="10" s="1"/>
  <c r="K9" i="10"/>
  <c r="K27" i="10" s="1"/>
  <c r="F44" i="10" s="1"/>
  <c r="L9" i="10"/>
  <c r="L27" i="10" s="1"/>
  <c r="C26" i="10"/>
  <c r="C43" i="10"/>
  <c r="G11" i="12" l="1"/>
  <c r="G29" i="12" s="1"/>
  <c r="H11" i="12"/>
  <c r="H29" i="12" s="1"/>
  <c r="I11" i="12"/>
  <c r="I29" i="12" s="1"/>
  <c r="D45" i="12" s="1"/>
  <c r="B29" i="12"/>
  <c r="B45" i="12" s="1"/>
  <c r="J11" i="12"/>
  <c r="J29" i="12" s="1"/>
  <c r="E45" i="12" s="1"/>
  <c r="C11" i="12"/>
  <c r="C29" i="12" s="1"/>
  <c r="C45" i="12" s="1"/>
  <c r="K11" i="12"/>
  <c r="K29" i="12" s="1"/>
  <c r="F45" i="12" s="1"/>
  <c r="D11" i="12"/>
  <c r="D29" i="12" s="1"/>
  <c r="L11" i="12"/>
  <c r="L29" i="12" s="1"/>
  <c r="E11" i="12"/>
  <c r="E29" i="12" s="1"/>
  <c r="F11" i="12"/>
  <c r="F29" i="12" s="1"/>
  <c r="B12" i="12"/>
  <c r="M11" i="12"/>
  <c r="M29" i="12" s="1"/>
  <c r="G11" i="11"/>
  <c r="G29" i="11" s="1"/>
  <c r="M11" i="11"/>
  <c r="M29" i="11" s="1"/>
  <c r="H11" i="11"/>
  <c r="H29" i="11" s="1"/>
  <c r="E11" i="11"/>
  <c r="E29" i="11" s="1"/>
  <c r="I11" i="11"/>
  <c r="I29" i="11" s="1"/>
  <c r="D45" i="11" s="1"/>
  <c r="B29" i="11"/>
  <c r="L11" i="11"/>
  <c r="L29" i="11" s="1"/>
  <c r="J11" i="11"/>
  <c r="J29" i="11" s="1"/>
  <c r="E45" i="11" s="1"/>
  <c r="C11" i="11"/>
  <c r="K11" i="11"/>
  <c r="K29" i="11" s="1"/>
  <c r="F45" i="11" s="1"/>
  <c r="D11" i="11"/>
  <c r="D29" i="11" s="1"/>
  <c r="F11" i="11"/>
  <c r="F29" i="11" s="1"/>
  <c r="B12" i="11"/>
  <c r="B45" i="11"/>
  <c r="C44" i="11"/>
  <c r="C28" i="11"/>
  <c r="C27" i="10"/>
  <c r="C44" i="10"/>
  <c r="C10" i="10"/>
  <c r="B45" i="10"/>
  <c r="D10" i="10"/>
  <c r="D28" i="10" s="1"/>
  <c r="E10" i="10"/>
  <c r="E28" i="10" s="1"/>
  <c r="F10" i="10"/>
  <c r="F28" i="10" s="1"/>
  <c r="B11" i="10"/>
  <c r="G10" i="10"/>
  <c r="G28" i="10" s="1"/>
  <c r="H10" i="10"/>
  <c r="H28" i="10" s="1"/>
  <c r="I10" i="10"/>
  <c r="I28" i="10" s="1"/>
  <c r="D45" i="10" s="1"/>
  <c r="B28" i="10"/>
  <c r="J10" i="10"/>
  <c r="J28" i="10" s="1"/>
  <c r="E45" i="10" s="1"/>
  <c r="K10" i="10"/>
  <c r="K28" i="10" s="1"/>
  <c r="F45" i="10" s="1"/>
  <c r="L10" i="10"/>
  <c r="L28" i="10" s="1"/>
  <c r="C12" i="12" l="1"/>
  <c r="C30" i="12" s="1"/>
  <c r="C46" i="12" s="1"/>
  <c r="K12" i="12"/>
  <c r="K30" i="12" s="1"/>
  <c r="F46" i="12" s="1"/>
  <c r="I12" i="12"/>
  <c r="I30" i="12" s="1"/>
  <c r="D46" i="12" s="1"/>
  <c r="B30" i="12"/>
  <c r="B46" i="12" s="1"/>
  <c r="D12" i="12"/>
  <c r="D30" i="12" s="1"/>
  <c r="L12" i="12"/>
  <c r="L30" i="12" s="1"/>
  <c r="E12" i="12"/>
  <c r="E30" i="12" s="1"/>
  <c r="M12" i="12"/>
  <c r="M30" i="12" s="1"/>
  <c r="F12" i="12"/>
  <c r="F30" i="12" s="1"/>
  <c r="B13" i="12"/>
  <c r="G12" i="12"/>
  <c r="G30" i="12" s="1"/>
  <c r="H12" i="12"/>
  <c r="H30" i="12" s="1"/>
  <c r="J12" i="12"/>
  <c r="J30" i="12" s="1"/>
  <c r="E46" i="12" s="1"/>
  <c r="C12" i="11"/>
  <c r="K12" i="11"/>
  <c r="K30" i="11" s="1"/>
  <c r="F46" i="11" s="1"/>
  <c r="I12" i="11"/>
  <c r="I30" i="11" s="1"/>
  <c r="D46" i="11" s="1"/>
  <c r="D12" i="11"/>
  <c r="D30" i="11" s="1"/>
  <c r="L12" i="11"/>
  <c r="L30" i="11" s="1"/>
  <c r="E12" i="11"/>
  <c r="E30" i="11" s="1"/>
  <c r="M12" i="11"/>
  <c r="M30" i="11" s="1"/>
  <c r="B30" i="11"/>
  <c r="F12" i="11"/>
  <c r="F30" i="11" s="1"/>
  <c r="B13" i="11"/>
  <c r="G12" i="11"/>
  <c r="G30" i="11" s="1"/>
  <c r="B46" i="11"/>
  <c r="H12" i="11"/>
  <c r="H30" i="11" s="1"/>
  <c r="J12" i="11"/>
  <c r="J30" i="11" s="1"/>
  <c r="E46" i="11" s="1"/>
  <c r="C45" i="11"/>
  <c r="C29" i="11"/>
  <c r="F11" i="10"/>
  <c r="F29" i="10" s="1"/>
  <c r="B12" i="10"/>
  <c r="B46" i="10"/>
  <c r="G11" i="10"/>
  <c r="G29" i="10" s="1"/>
  <c r="H11" i="10"/>
  <c r="H29" i="10" s="1"/>
  <c r="I11" i="10"/>
  <c r="I29" i="10" s="1"/>
  <c r="D46" i="10" s="1"/>
  <c r="B29" i="10"/>
  <c r="D11" i="10"/>
  <c r="D29" i="10" s="1"/>
  <c r="C11" i="10"/>
  <c r="E11" i="10"/>
  <c r="E29" i="10" s="1"/>
  <c r="J11" i="10"/>
  <c r="J29" i="10" s="1"/>
  <c r="E46" i="10" s="1"/>
  <c r="K11" i="10"/>
  <c r="K29" i="10" s="1"/>
  <c r="F46" i="10" s="1"/>
  <c r="L11" i="10"/>
  <c r="L29" i="10" s="1"/>
  <c r="M11" i="10"/>
  <c r="M29" i="10" s="1"/>
  <c r="C28" i="10"/>
  <c r="C45" i="10"/>
  <c r="G13" i="12" l="1"/>
  <c r="G31" i="12" s="1"/>
  <c r="H13" i="12"/>
  <c r="H31" i="12" s="1"/>
  <c r="I13" i="12"/>
  <c r="I31" i="12" s="1"/>
  <c r="D47" i="12" s="1"/>
  <c r="B31" i="12"/>
  <c r="B47" i="12" s="1"/>
  <c r="J13" i="12"/>
  <c r="J31" i="12" s="1"/>
  <c r="E47" i="12" s="1"/>
  <c r="C13" i="12"/>
  <c r="C31" i="12" s="1"/>
  <c r="C47" i="12" s="1"/>
  <c r="K13" i="12"/>
  <c r="K31" i="12" s="1"/>
  <c r="F47" i="12" s="1"/>
  <c r="D13" i="12"/>
  <c r="D31" i="12" s="1"/>
  <c r="L13" i="12"/>
  <c r="L31" i="12" s="1"/>
  <c r="E13" i="12"/>
  <c r="E31" i="12" s="1"/>
  <c r="M13" i="12"/>
  <c r="M31" i="12" s="1"/>
  <c r="F13" i="12"/>
  <c r="F31" i="12" s="1"/>
  <c r="B14" i="12"/>
  <c r="G13" i="11"/>
  <c r="G31" i="11" s="1"/>
  <c r="L13" i="11"/>
  <c r="L31" i="11" s="1"/>
  <c r="H13" i="11"/>
  <c r="H31" i="11" s="1"/>
  <c r="B47" i="11"/>
  <c r="I13" i="11"/>
  <c r="I31" i="11" s="1"/>
  <c r="D47" i="11" s="1"/>
  <c r="B31" i="11"/>
  <c r="M13" i="11"/>
  <c r="M31" i="11" s="1"/>
  <c r="J13" i="11"/>
  <c r="J31" i="11" s="1"/>
  <c r="E47" i="11" s="1"/>
  <c r="E13" i="11"/>
  <c r="E31" i="11" s="1"/>
  <c r="C13" i="11"/>
  <c r="K13" i="11"/>
  <c r="K31" i="11" s="1"/>
  <c r="F47" i="11" s="1"/>
  <c r="F13" i="11"/>
  <c r="F31" i="11" s="1"/>
  <c r="B14" i="11"/>
  <c r="D13" i="11"/>
  <c r="D31" i="11" s="1"/>
  <c r="C46" i="11"/>
  <c r="C30" i="11"/>
  <c r="C12" i="10"/>
  <c r="D12" i="10"/>
  <c r="D30" i="10" s="1"/>
  <c r="B47" i="10"/>
  <c r="E12" i="10"/>
  <c r="E30" i="10" s="1"/>
  <c r="H12" i="10"/>
  <c r="H30" i="10" s="1"/>
  <c r="F12" i="10"/>
  <c r="F30" i="10" s="1"/>
  <c r="B13" i="10"/>
  <c r="G12" i="10"/>
  <c r="G30" i="10" s="1"/>
  <c r="I12" i="10"/>
  <c r="I30" i="10" s="1"/>
  <c r="D47" i="10" s="1"/>
  <c r="B30" i="10"/>
  <c r="J12" i="10"/>
  <c r="J30" i="10" s="1"/>
  <c r="E47" i="10" s="1"/>
  <c r="K12" i="10"/>
  <c r="K30" i="10" s="1"/>
  <c r="F47" i="10" s="1"/>
  <c r="L12" i="10"/>
  <c r="L30" i="10" s="1"/>
  <c r="M12" i="10"/>
  <c r="M30" i="10" s="1"/>
  <c r="C46" i="10"/>
  <c r="C29" i="10"/>
  <c r="C14" i="12" l="1"/>
  <c r="C32" i="12" s="1"/>
  <c r="C48" i="12" s="1"/>
  <c r="K14" i="12"/>
  <c r="K32" i="12" s="1"/>
  <c r="F48" i="12" s="1"/>
  <c r="D14" i="12"/>
  <c r="D32" i="12" s="1"/>
  <c r="L14" i="12"/>
  <c r="L32" i="12" s="1"/>
  <c r="E14" i="12"/>
  <c r="E32" i="12" s="1"/>
  <c r="M14" i="12"/>
  <c r="M32" i="12" s="1"/>
  <c r="F14" i="12"/>
  <c r="F32" i="12" s="1"/>
  <c r="B15" i="12"/>
  <c r="B32" i="12"/>
  <c r="B48" i="12" s="1"/>
  <c r="G14" i="12"/>
  <c r="G32" i="12" s="1"/>
  <c r="H14" i="12"/>
  <c r="H32" i="12" s="1"/>
  <c r="I14" i="12"/>
  <c r="I32" i="12" s="1"/>
  <c r="D48" i="12" s="1"/>
  <c r="J14" i="12"/>
  <c r="J32" i="12" s="1"/>
  <c r="E48" i="12" s="1"/>
  <c r="C14" i="11"/>
  <c r="K14" i="11"/>
  <c r="K32" i="11" s="1"/>
  <c r="F48" i="11" s="1"/>
  <c r="D14" i="11"/>
  <c r="D32" i="11" s="1"/>
  <c r="L14" i="11"/>
  <c r="L32" i="11" s="1"/>
  <c r="E14" i="11"/>
  <c r="E32" i="11" s="1"/>
  <c r="M14" i="11"/>
  <c r="M32" i="11" s="1"/>
  <c r="F14" i="11"/>
  <c r="F32" i="11" s="1"/>
  <c r="B15" i="11"/>
  <c r="H14" i="11"/>
  <c r="H32" i="11" s="1"/>
  <c r="G14" i="11"/>
  <c r="G32" i="11" s="1"/>
  <c r="B48" i="11"/>
  <c r="J14" i="11"/>
  <c r="J32" i="11" s="1"/>
  <c r="E48" i="11" s="1"/>
  <c r="I14" i="11"/>
  <c r="I32" i="11" s="1"/>
  <c r="D48" i="11" s="1"/>
  <c r="B32" i="11"/>
  <c r="C47" i="11"/>
  <c r="C31" i="11"/>
  <c r="F13" i="10"/>
  <c r="F31" i="10" s="1"/>
  <c r="B14" i="10"/>
  <c r="B48" i="10"/>
  <c r="G13" i="10"/>
  <c r="G31" i="10" s="1"/>
  <c r="B31" i="10"/>
  <c r="H13" i="10"/>
  <c r="H31" i="10" s="1"/>
  <c r="I13" i="10"/>
  <c r="I31" i="10" s="1"/>
  <c r="D48" i="10" s="1"/>
  <c r="J13" i="10"/>
  <c r="J31" i="10" s="1"/>
  <c r="E48" i="10" s="1"/>
  <c r="D13" i="10"/>
  <c r="D31" i="10" s="1"/>
  <c r="C13" i="10"/>
  <c r="E13" i="10"/>
  <c r="E31" i="10" s="1"/>
  <c r="K13" i="10"/>
  <c r="K31" i="10" s="1"/>
  <c r="F48" i="10" s="1"/>
  <c r="L13" i="10"/>
  <c r="L31" i="10" s="1"/>
  <c r="M13" i="10"/>
  <c r="M31" i="10" s="1"/>
  <c r="C30" i="10"/>
  <c r="C47" i="10"/>
  <c r="G15" i="12" l="1"/>
  <c r="G33" i="12" s="1"/>
  <c r="H15" i="12"/>
  <c r="H33" i="12" s="1"/>
  <c r="M15" i="12"/>
  <c r="M33" i="12" s="1"/>
  <c r="I15" i="12"/>
  <c r="I33" i="12" s="1"/>
  <c r="D49" i="12" s="1"/>
  <c r="B33" i="12"/>
  <c r="B49" i="12" s="1"/>
  <c r="J15" i="12"/>
  <c r="J33" i="12" s="1"/>
  <c r="E49" i="12" s="1"/>
  <c r="C15" i="12"/>
  <c r="C33" i="12" s="1"/>
  <c r="C49" i="12" s="1"/>
  <c r="K15" i="12"/>
  <c r="K33" i="12" s="1"/>
  <c r="F49" i="12" s="1"/>
  <c r="B16" i="12"/>
  <c r="D15" i="12"/>
  <c r="D33" i="12" s="1"/>
  <c r="L15" i="12"/>
  <c r="L33" i="12" s="1"/>
  <c r="F15" i="12"/>
  <c r="F33" i="12" s="1"/>
  <c r="E15" i="12"/>
  <c r="E33" i="12" s="1"/>
  <c r="G15" i="11"/>
  <c r="G33" i="11" s="1"/>
  <c r="H15" i="11"/>
  <c r="H33" i="11" s="1"/>
  <c r="E15" i="11"/>
  <c r="E33" i="11" s="1"/>
  <c r="I15" i="11"/>
  <c r="I33" i="11" s="1"/>
  <c r="D49" i="11" s="1"/>
  <c r="B33" i="11"/>
  <c r="J15" i="11"/>
  <c r="J33" i="11" s="1"/>
  <c r="E49" i="11" s="1"/>
  <c r="B49" i="11"/>
  <c r="C15" i="11"/>
  <c r="K15" i="11"/>
  <c r="K33" i="11" s="1"/>
  <c r="F49" i="11" s="1"/>
  <c r="B16" i="11"/>
  <c r="L15" i="11"/>
  <c r="L33" i="11" s="1"/>
  <c r="M15" i="11"/>
  <c r="M33" i="11" s="1"/>
  <c r="F15" i="11"/>
  <c r="F33" i="11" s="1"/>
  <c r="D15" i="11"/>
  <c r="D33" i="11" s="1"/>
  <c r="C32" i="11"/>
  <c r="C48" i="11"/>
  <c r="C48" i="10"/>
  <c r="C31" i="10"/>
  <c r="C14" i="10"/>
  <c r="D14" i="10"/>
  <c r="D32" i="10" s="1"/>
  <c r="E14" i="10"/>
  <c r="E32" i="10" s="1"/>
  <c r="F14" i="10"/>
  <c r="F32" i="10" s="1"/>
  <c r="B15" i="10"/>
  <c r="G14" i="10"/>
  <c r="G32" i="10" s="1"/>
  <c r="H14" i="10"/>
  <c r="H32" i="10" s="1"/>
  <c r="I14" i="10"/>
  <c r="I32" i="10" s="1"/>
  <c r="D49" i="10" s="1"/>
  <c r="B32" i="10"/>
  <c r="B49" i="10"/>
  <c r="K14" i="10"/>
  <c r="K32" i="10" s="1"/>
  <c r="F49" i="10" s="1"/>
  <c r="J14" i="10"/>
  <c r="J32" i="10" s="1"/>
  <c r="E49" i="10" s="1"/>
  <c r="L14" i="10"/>
  <c r="L32" i="10" s="1"/>
  <c r="M14" i="10"/>
  <c r="M32" i="10" s="1"/>
  <c r="F16" i="12" l="1"/>
  <c r="F34" i="12" s="1"/>
  <c r="B17" i="12"/>
  <c r="L16" i="12"/>
  <c r="L34" i="12" s="1"/>
  <c r="G16" i="12"/>
  <c r="G34" i="12" s="1"/>
  <c r="H16" i="12"/>
  <c r="H34" i="12" s="1"/>
  <c r="I16" i="12"/>
  <c r="I34" i="12" s="1"/>
  <c r="D50" i="12" s="1"/>
  <c r="J16" i="12"/>
  <c r="J34" i="12" s="1"/>
  <c r="E50" i="12" s="1"/>
  <c r="C16" i="12"/>
  <c r="C34" i="12" s="1"/>
  <c r="C50" i="12" s="1"/>
  <c r="K16" i="12"/>
  <c r="K34" i="12" s="1"/>
  <c r="F50" i="12" s="1"/>
  <c r="D16" i="12"/>
  <c r="D34" i="12" s="1"/>
  <c r="E16" i="12"/>
  <c r="E34" i="12" s="1"/>
  <c r="M16" i="12"/>
  <c r="M34" i="12" s="1"/>
  <c r="B34" i="12"/>
  <c r="B50" i="12" s="1"/>
  <c r="F16" i="11"/>
  <c r="F34" i="11" s="1"/>
  <c r="B17" i="11"/>
  <c r="B50" i="11"/>
  <c r="D16" i="11"/>
  <c r="D34" i="11" s="1"/>
  <c r="B34" i="11"/>
  <c r="G16" i="11"/>
  <c r="G34" i="11" s="1"/>
  <c r="L16" i="11"/>
  <c r="L34" i="11" s="1"/>
  <c r="H16" i="11"/>
  <c r="H34" i="11" s="1"/>
  <c r="C16" i="11"/>
  <c r="I16" i="11"/>
  <c r="I34" i="11" s="1"/>
  <c r="D50" i="11" s="1"/>
  <c r="J16" i="11"/>
  <c r="J34" i="11" s="1"/>
  <c r="E50" i="11" s="1"/>
  <c r="E16" i="11"/>
  <c r="E34" i="11" s="1"/>
  <c r="M16" i="11"/>
  <c r="M34" i="11" s="1"/>
  <c r="K16" i="11"/>
  <c r="K34" i="11" s="1"/>
  <c r="F50" i="11" s="1"/>
  <c r="C49" i="11"/>
  <c r="C33" i="11"/>
  <c r="C32" i="10"/>
  <c r="C49" i="10"/>
  <c r="F15" i="10"/>
  <c r="F33" i="10" s="1"/>
  <c r="D15" i="10"/>
  <c r="D33" i="10" s="1"/>
  <c r="G15" i="10"/>
  <c r="G33" i="10" s="1"/>
  <c r="H15" i="10"/>
  <c r="H33" i="10" s="1"/>
  <c r="B33" i="10"/>
  <c r="I15" i="10"/>
  <c r="I33" i="10" s="1"/>
  <c r="D50" i="10" s="1"/>
  <c r="B50" i="10"/>
  <c r="J15" i="10"/>
  <c r="J33" i="10" s="1"/>
  <c r="E50" i="10" s="1"/>
  <c r="C15" i="10"/>
  <c r="B16" i="10"/>
  <c r="E15" i="10"/>
  <c r="E33" i="10" s="1"/>
  <c r="K15" i="10"/>
  <c r="K33" i="10" s="1"/>
  <c r="F50" i="10" s="1"/>
  <c r="L15" i="10"/>
  <c r="L33" i="10" s="1"/>
  <c r="M15" i="10"/>
  <c r="M33" i="10" s="1"/>
  <c r="J17" i="12" l="1"/>
  <c r="J35" i="12" s="1"/>
  <c r="E51" i="12" s="1"/>
  <c r="C17" i="12"/>
  <c r="C35" i="12" s="1"/>
  <c r="C51" i="12" s="1"/>
  <c r="K17" i="12"/>
  <c r="K35" i="12" s="1"/>
  <c r="F51" i="12" s="1"/>
  <c r="D17" i="12"/>
  <c r="D35" i="12" s="1"/>
  <c r="L17" i="12"/>
  <c r="L35" i="12" s="1"/>
  <c r="B35" i="12"/>
  <c r="B51" i="12" s="1"/>
  <c r="E17" i="12"/>
  <c r="E35" i="12" s="1"/>
  <c r="M17" i="12"/>
  <c r="M35" i="12" s="1"/>
  <c r="F17" i="12"/>
  <c r="F35" i="12" s="1"/>
  <c r="G17" i="12"/>
  <c r="G35" i="12" s="1"/>
  <c r="I17" i="12"/>
  <c r="I35" i="12" s="1"/>
  <c r="D51" i="12" s="1"/>
  <c r="H17" i="12"/>
  <c r="H35" i="12" s="1"/>
  <c r="J17" i="11"/>
  <c r="J35" i="11" s="1"/>
  <c r="E51" i="11" s="1"/>
  <c r="C17" i="11"/>
  <c r="K17" i="11"/>
  <c r="K35" i="11" s="1"/>
  <c r="F51" i="11" s="1"/>
  <c r="D17" i="11"/>
  <c r="D35" i="11" s="1"/>
  <c r="L17" i="11"/>
  <c r="L35" i="11" s="1"/>
  <c r="B35" i="11"/>
  <c r="E17" i="11"/>
  <c r="E35" i="11" s="1"/>
  <c r="M17" i="11"/>
  <c r="M35" i="11" s="1"/>
  <c r="G17" i="11"/>
  <c r="G35" i="11" s="1"/>
  <c r="H17" i="11"/>
  <c r="H35" i="11" s="1"/>
  <c r="F17" i="11"/>
  <c r="F35" i="11" s="1"/>
  <c r="I17" i="11"/>
  <c r="I35" i="11" s="1"/>
  <c r="D51" i="11" s="1"/>
  <c r="B51" i="11"/>
  <c r="C50" i="11"/>
  <c r="C34" i="11"/>
  <c r="E16" i="10"/>
  <c r="E34" i="10" s="1"/>
  <c r="F16" i="10"/>
  <c r="F34" i="10" s="1"/>
  <c r="B17" i="10"/>
  <c r="B51" i="10"/>
  <c r="G16" i="10"/>
  <c r="G34" i="10" s="1"/>
  <c r="H16" i="10"/>
  <c r="H34" i="10" s="1"/>
  <c r="C16" i="10"/>
  <c r="I16" i="10"/>
  <c r="I34" i="10" s="1"/>
  <c r="D51" i="10" s="1"/>
  <c r="J16" i="10"/>
  <c r="J34" i="10" s="1"/>
  <c r="E51" i="10" s="1"/>
  <c r="K16" i="10"/>
  <c r="K34" i="10" s="1"/>
  <c r="F51" i="10" s="1"/>
  <c r="D16" i="10"/>
  <c r="D34" i="10" s="1"/>
  <c r="B34" i="10"/>
  <c r="L16" i="10"/>
  <c r="L34" i="10" s="1"/>
  <c r="M16" i="10"/>
  <c r="M34" i="10" s="1"/>
  <c r="C33" i="10"/>
  <c r="C50" i="10"/>
  <c r="C51" i="11" l="1"/>
  <c r="C35" i="11"/>
  <c r="C34" i="10"/>
  <c r="C51" i="10"/>
  <c r="I17" i="10"/>
  <c r="I35" i="10" s="1"/>
  <c r="D52" i="10" s="1"/>
  <c r="B35" i="10"/>
  <c r="C17" i="10"/>
  <c r="G17" i="10"/>
  <c r="G35" i="10" s="1"/>
  <c r="D17" i="10"/>
  <c r="D35" i="10" s="1"/>
  <c r="E17" i="10"/>
  <c r="E35" i="10" s="1"/>
  <c r="B52" i="10"/>
  <c r="F17" i="10"/>
  <c r="F35" i="10" s="1"/>
  <c r="H17" i="10"/>
  <c r="H35" i="10" s="1"/>
  <c r="K17" i="10"/>
  <c r="K35" i="10" s="1"/>
  <c r="F52" i="10" s="1"/>
  <c r="J17" i="10"/>
  <c r="J35" i="10" s="1"/>
  <c r="E52" i="10" s="1"/>
  <c r="L17" i="10"/>
  <c r="L35" i="10" s="1"/>
  <c r="M17" i="10"/>
  <c r="M35" i="10" s="1"/>
  <c r="C35" i="10" l="1"/>
  <c r="C52" i="10"/>
  <c r="Q15" i="5" l="1"/>
  <c r="O15" i="5"/>
  <c r="P15" i="5" s="1"/>
  <c r="B41" i="5"/>
  <c r="B24" i="5"/>
  <c r="D23" i="5"/>
  <c r="B7" i="5"/>
  <c r="C7" i="5" s="1"/>
  <c r="C42" i="5" s="1"/>
  <c r="C6" i="5"/>
  <c r="C24" i="5" s="1"/>
  <c r="E5" i="5"/>
  <c r="F5" i="5" s="1"/>
  <c r="G5" i="5" s="1"/>
  <c r="H5" i="5" s="1"/>
  <c r="I5" i="5" s="1"/>
  <c r="J5" i="5" s="1"/>
  <c r="K5" i="5" s="1"/>
  <c r="L5" i="5" s="1"/>
  <c r="M5" i="5" s="1"/>
  <c r="M23" i="5" s="1"/>
  <c r="O15" i="3"/>
  <c r="P15" i="3" s="1"/>
  <c r="M23" i="4"/>
  <c r="L23" i="4"/>
  <c r="K23" i="4"/>
  <c r="J23" i="4"/>
  <c r="I23" i="4"/>
  <c r="H23" i="4"/>
  <c r="G23" i="4"/>
  <c r="F23" i="4"/>
  <c r="E23" i="4"/>
  <c r="D23" i="4"/>
  <c r="B24" i="4"/>
  <c r="B40" i="4"/>
  <c r="B7" i="4"/>
  <c r="C7" i="4" s="1"/>
  <c r="C41" i="4" s="1"/>
  <c r="C6" i="4"/>
  <c r="C40" i="4" s="1"/>
  <c r="O15" i="6"/>
  <c r="P15" i="6" s="1"/>
  <c r="O15" i="1"/>
  <c r="P15" i="1" s="1"/>
  <c r="O15" i="8"/>
  <c r="P15" i="8" s="1"/>
  <c r="O15" i="2"/>
  <c r="P15" i="2" s="1"/>
  <c r="O15" i="4"/>
  <c r="P15" i="4" s="1"/>
  <c r="J23" i="3"/>
  <c r="M23" i="3"/>
  <c r="L23" i="3"/>
  <c r="K23" i="3"/>
  <c r="I23" i="3"/>
  <c r="H23" i="3"/>
  <c r="G23" i="3"/>
  <c r="F23" i="3"/>
  <c r="E23" i="3"/>
  <c r="D23" i="3"/>
  <c r="B24" i="3"/>
  <c r="B40" i="3"/>
  <c r="C6" i="3"/>
  <c r="C40" i="3" s="1"/>
  <c r="B7" i="3"/>
  <c r="B8" i="3" s="1"/>
  <c r="B26" i="3" s="1"/>
  <c r="R15" i="5" l="1"/>
  <c r="S15" i="5" s="1"/>
  <c r="K14" i="7" s="1"/>
  <c r="G23" i="5"/>
  <c r="J23" i="5"/>
  <c r="F23" i="5"/>
  <c r="K23" i="5"/>
  <c r="C41" i="5"/>
  <c r="H23" i="5"/>
  <c r="L23" i="5"/>
  <c r="B25" i="5"/>
  <c r="B42" i="5"/>
  <c r="E23" i="5"/>
  <c r="I23" i="5"/>
  <c r="C25" i="5"/>
  <c r="B8" i="5"/>
  <c r="C8" i="5" s="1"/>
  <c r="B25" i="4"/>
  <c r="C24" i="4"/>
  <c r="C25" i="4"/>
  <c r="B41" i="4"/>
  <c r="B8" i="4"/>
  <c r="B26" i="4" s="1"/>
  <c r="C24" i="3"/>
  <c r="B42" i="3"/>
  <c r="B41" i="3"/>
  <c r="B25" i="3"/>
  <c r="C7" i="3"/>
  <c r="C8" i="3"/>
  <c r="B9" i="3"/>
  <c r="C9" i="3"/>
  <c r="M23" i="6"/>
  <c r="L23" i="6"/>
  <c r="K23" i="6"/>
  <c r="J23" i="6"/>
  <c r="I23" i="6"/>
  <c r="H23" i="6"/>
  <c r="G23" i="6"/>
  <c r="F23" i="6"/>
  <c r="E23" i="6"/>
  <c r="C24" i="6"/>
  <c r="C40" i="6" s="1"/>
  <c r="B24" i="6"/>
  <c r="B40" i="6" s="1"/>
  <c r="D23" i="6"/>
  <c r="B7" i="6"/>
  <c r="B8" i="6" s="1"/>
  <c r="B9" i="6" s="1"/>
  <c r="B27" i="6" s="1"/>
  <c r="B43" i="6" s="1"/>
  <c r="C6" i="6"/>
  <c r="Q15" i="2"/>
  <c r="M23" i="2"/>
  <c r="L23" i="2"/>
  <c r="K23" i="2"/>
  <c r="J23" i="2"/>
  <c r="I23" i="2"/>
  <c r="H23" i="2"/>
  <c r="G23" i="2"/>
  <c r="F23" i="2"/>
  <c r="E23" i="2"/>
  <c r="D23" i="2"/>
  <c r="B24" i="2"/>
  <c r="B40" i="2" s="1"/>
  <c r="B7" i="2"/>
  <c r="C7" i="2" s="1"/>
  <c r="C25" i="2" s="1"/>
  <c r="C41" i="2" s="1"/>
  <c r="C6" i="2"/>
  <c r="C24" i="2" s="1"/>
  <c r="C40" i="2" s="1"/>
  <c r="B8" i="8"/>
  <c r="C8" i="8" s="1"/>
  <c r="B7" i="8"/>
  <c r="C7" i="8" s="1"/>
  <c r="C6" i="8"/>
  <c r="G23" i="1"/>
  <c r="F23" i="1"/>
  <c r="E23" i="1"/>
  <c r="D23" i="1"/>
  <c r="E5" i="1"/>
  <c r="F5" i="1" s="1"/>
  <c r="G5" i="1" s="1"/>
  <c r="H5" i="1" s="1"/>
  <c r="I5" i="1" s="1"/>
  <c r="J5" i="1" s="1"/>
  <c r="K5" i="1" s="1"/>
  <c r="L5" i="1" s="1"/>
  <c r="M5" i="1" s="1"/>
  <c r="M23" i="1" s="1"/>
  <c r="B24" i="1"/>
  <c r="B41" i="1"/>
  <c r="C6" i="1"/>
  <c r="C41" i="1" s="1"/>
  <c r="B7" i="1"/>
  <c r="C7" i="1" s="1"/>
  <c r="C42" i="1" s="1"/>
  <c r="H23" i="1" l="1"/>
  <c r="B25" i="6"/>
  <c r="B41" i="6" s="1"/>
  <c r="C43" i="5"/>
  <c r="C26" i="5"/>
  <c r="B9" i="5"/>
  <c r="B43" i="5"/>
  <c r="B26" i="5"/>
  <c r="C8" i="4"/>
  <c r="C42" i="4" s="1"/>
  <c r="B9" i="4"/>
  <c r="B27" i="4" s="1"/>
  <c r="B42" i="4"/>
  <c r="C27" i="3"/>
  <c r="C43" i="3"/>
  <c r="C26" i="3"/>
  <c r="C42" i="3"/>
  <c r="C25" i="3"/>
  <c r="C41" i="3"/>
  <c r="B10" i="3"/>
  <c r="B27" i="3"/>
  <c r="B43" i="3"/>
  <c r="C7" i="6"/>
  <c r="C25" i="6" s="1"/>
  <c r="C41" i="6" s="1"/>
  <c r="B26" i="6"/>
  <c r="B42" i="6" s="1"/>
  <c r="B10" i="6"/>
  <c r="B28" i="6" s="1"/>
  <c r="B44" i="6" s="1"/>
  <c r="C9" i="6"/>
  <c r="C27" i="6" s="1"/>
  <c r="C43" i="6" s="1"/>
  <c r="C8" i="6"/>
  <c r="C26" i="6" s="1"/>
  <c r="C42" i="6" s="1"/>
  <c r="R15" i="2"/>
  <c r="S15" i="2" s="1"/>
  <c r="F14" i="7" s="1"/>
  <c r="B8" i="2"/>
  <c r="B9" i="2" s="1"/>
  <c r="B27" i="2" s="1"/>
  <c r="B43" i="2" s="1"/>
  <c r="B25" i="2"/>
  <c r="B41" i="2" s="1"/>
  <c r="B26" i="2"/>
  <c r="B42" i="2" s="1"/>
  <c r="C9" i="2"/>
  <c r="C27" i="2" s="1"/>
  <c r="C43" i="2" s="1"/>
  <c r="B9" i="8"/>
  <c r="B10" i="8" s="1"/>
  <c r="B11" i="8" s="1"/>
  <c r="I23" i="1"/>
  <c r="J23" i="1"/>
  <c r="K23" i="1"/>
  <c r="L23" i="1"/>
  <c r="B42" i="1"/>
  <c r="C24" i="1"/>
  <c r="B25" i="1"/>
  <c r="C25" i="1"/>
  <c r="B8" i="1"/>
  <c r="L23" i="8"/>
  <c r="C90" i="8"/>
  <c r="B90" i="8"/>
  <c r="C89" i="8"/>
  <c r="B89" i="8"/>
  <c r="C88" i="8"/>
  <c r="B88" i="8"/>
  <c r="C87" i="8"/>
  <c r="B87" i="8"/>
  <c r="C86" i="8"/>
  <c r="B86" i="8"/>
  <c r="C85" i="8"/>
  <c r="B85" i="8"/>
  <c r="C84" i="8"/>
  <c r="B84" i="8"/>
  <c r="C83" i="8"/>
  <c r="B83" i="8"/>
  <c r="C82" i="8"/>
  <c r="B82" i="8"/>
  <c r="C81" i="8"/>
  <c r="B81" i="8"/>
  <c r="C80" i="8"/>
  <c r="B80" i="8"/>
  <c r="C42" i="8"/>
  <c r="C41" i="8"/>
  <c r="C26" i="8"/>
  <c r="C25" i="8"/>
  <c r="C24" i="8"/>
  <c r="M23" i="8"/>
  <c r="K23" i="8"/>
  <c r="J23" i="8"/>
  <c r="I23" i="8"/>
  <c r="H23" i="8"/>
  <c r="G23" i="8"/>
  <c r="F23" i="8"/>
  <c r="E23" i="8"/>
  <c r="D23" i="8"/>
  <c r="Q15" i="8"/>
  <c r="L9" i="8"/>
  <c r="L27" i="8" s="1"/>
  <c r="L82" i="8" s="1"/>
  <c r="I8" i="8"/>
  <c r="I26" i="8" s="1"/>
  <c r="D42" i="8" s="1"/>
  <c r="F7" i="8"/>
  <c r="F25" i="8" s="1"/>
  <c r="M6" i="8"/>
  <c r="M24" i="8" s="1"/>
  <c r="M80" i="8" s="1"/>
  <c r="Q15" i="6"/>
  <c r="R15" i="6" s="1"/>
  <c r="Q15" i="4"/>
  <c r="R15" i="4" s="1"/>
  <c r="Q15" i="3"/>
  <c r="Q15" i="1"/>
  <c r="I81" i="8" l="1"/>
  <c r="C26" i="4"/>
  <c r="B44" i="5"/>
  <c r="B27" i="5"/>
  <c r="C9" i="5"/>
  <c r="B10" i="5"/>
  <c r="B10" i="4"/>
  <c r="B28" i="4" s="1"/>
  <c r="C9" i="4"/>
  <c r="B43" i="4"/>
  <c r="R15" i="3"/>
  <c r="S15" i="3" s="1"/>
  <c r="I14" i="7" s="1"/>
  <c r="B28" i="3"/>
  <c r="B44" i="3"/>
  <c r="B11" i="3"/>
  <c r="C10" i="3"/>
  <c r="B11" i="6"/>
  <c r="B29" i="6" s="1"/>
  <c r="B45" i="6" s="1"/>
  <c r="C10" i="6"/>
  <c r="C28" i="6" s="1"/>
  <c r="C44" i="6" s="1"/>
  <c r="C8" i="2"/>
  <c r="C26" i="2" s="1"/>
  <c r="C42" i="2" s="1"/>
  <c r="B10" i="2"/>
  <c r="B28" i="2" s="1"/>
  <c r="B44" i="2" s="1"/>
  <c r="C10" i="2"/>
  <c r="C28" i="2" s="1"/>
  <c r="C44" i="2" s="1"/>
  <c r="K10" i="8"/>
  <c r="K28" i="8" s="1"/>
  <c r="F44" i="8" s="1"/>
  <c r="C10" i="8"/>
  <c r="C44" i="8" s="1"/>
  <c r="C9" i="8"/>
  <c r="B12" i="8"/>
  <c r="J12" i="8" s="1"/>
  <c r="J30" i="8" s="1"/>
  <c r="C11" i="8"/>
  <c r="H11" i="8"/>
  <c r="H29" i="8" s="1"/>
  <c r="H84" i="8" s="1"/>
  <c r="B43" i="1"/>
  <c r="B26" i="1"/>
  <c r="B9" i="1"/>
  <c r="C8" i="1"/>
  <c r="R15" i="1"/>
  <c r="S15" i="1" s="1"/>
  <c r="D14" i="7" s="1"/>
  <c r="S15" i="4"/>
  <c r="J14" i="7" s="1"/>
  <c r="G8" i="8"/>
  <c r="G26" i="8" s="1"/>
  <c r="G81" i="8" s="1"/>
  <c r="K8" i="8"/>
  <c r="K26" i="8" s="1"/>
  <c r="L8" i="8"/>
  <c r="L26" i="8" s="1"/>
  <c r="L81" i="8" s="1"/>
  <c r="R15" i="8"/>
  <c r="S15" i="8" s="1"/>
  <c r="E14" i="7" s="1"/>
  <c r="I9" i="8"/>
  <c r="I27" i="8" s="1"/>
  <c r="J9" i="8"/>
  <c r="J27" i="8" s="1"/>
  <c r="D8" i="8"/>
  <c r="D26" i="8" s="1"/>
  <c r="D81" i="8" s="1"/>
  <c r="M10" i="8"/>
  <c r="M28" i="8" s="1"/>
  <c r="M83" i="8" s="1"/>
  <c r="S15" i="6"/>
  <c r="G14" i="7" s="1"/>
  <c r="D9" i="8"/>
  <c r="D27" i="8" s="1"/>
  <c r="D82" i="8" s="1"/>
  <c r="E9" i="8"/>
  <c r="E27" i="8" s="1"/>
  <c r="E82" i="8" s="1"/>
  <c r="E10" i="8"/>
  <c r="E28" i="8" s="1"/>
  <c r="E83" i="8" s="1"/>
  <c r="M9" i="8"/>
  <c r="M27" i="8" s="1"/>
  <c r="M82" i="8" s="1"/>
  <c r="F9" i="8"/>
  <c r="F27" i="8" s="1"/>
  <c r="F82" i="8" s="1"/>
  <c r="F10" i="8"/>
  <c r="F28" i="8" s="1"/>
  <c r="F83" i="8" s="1"/>
  <c r="G9" i="8"/>
  <c r="G27" i="8" s="1"/>
  <c r="G82" i="8" s="1"/>
  <c r="B27" i="8"/>
  <c r="K11" i="8"/>
  <c r="K29" i="8" s="1"/>
  <c r="I10" i="8"/>
  <c r="I28" i="8" s="1"/>
  <c r="H9" i="8"/>
  <c r="H27" i="8" s="1"/>
  <c r="H82" i="8" s="1"/>
  <c r="G6" i="8"/>
  <c r="G24" i="8" s="1"/>
  <c r="G80" i="8" s="1"/>
  <c r="G7" i="8"/>
  <c r="G25" i="8" s="1"/>
  <c r="H6" i="8"/>
  <c r="H24" i="8" s="1"/>
  <c r="H80" i="8" s="1"/>
  <c r="J7" i="8"/>
  <c r="J25" i="8" s="1"/>
  <c r="I6" i="8"/>
  <c r="I24" i="8" s="1"/>
  <c r="L7" i="8"/>
  <c r="L25" i="8" s="1"/>
  <c r="B25" i="8"/>
  <c r="E6" i="8"/>
  <c r="E24" i="8" s="1"/>
  <c r="E80" i="8" s="1"/>
  <c r="J6" i="8"/>
  <c r="J24" i="8" s="1"/>
  <c r="D7" i="8"/>
  <c r="D25" i="8" s="1"/>
  <c r="F6" i="8"/>
  <c r="F24" i="8" s="1"/>
  <c r="F80" i="8" s="1"/>
  <c r="F11" i="8"/>
  <c r="F29" i="8" s="1"/>
  <c r="F84" i="8" s="1"/>
  <c r="B26" i="8"/>
  <c r="J8" i="8"/>
  <c r="J26" i="8" s="1"/>
  <c r="H8" i="8"/>
  <c r="H26" i="8" s="1"/>
  <c r="H81" i="8" s="1"/>
  <c r="F8" i="8"/>
  <c r="F26" i="8" s="1"/>
  <c r="F81" i="8" s="1"/>
  <c r="M8" i="8"/>
  <c r="M26" i="8" s="1"/>
  <c r="M81" i="8" s="1"/>
  <c r="E8" i="8"/>
  <c r="E26" i="8" s="1"/>
  <c r="E81" i="8" s="1"/>
  <c r="B42" i="8"/>
  <c r="B44" i="8"/>
  <c r="B28" i="8"/>
  <c r="L10" i="8"/>
  <c r="L28" i="8" s="1"/>
  <c r="L83" i="8" s="1"/>
  <c r="D10" i="8"/>
  <c r="D28" i="8" s="1"/>
  <c r="D83" i="8" s="1"/>
  <c r="J10" i="8"/>
  <c r="J28" i="8" s="1"/>
  <c r="H10" i="8"/>
  <c r="H28" i="8" s="1"/>
  <c r="H83" i="8" s="1"/>
  <c r="G10" i="8"/>
  <c r="G28" i="8" s="1"/>
  <c r="G83" i="8" s="1"/>
  <c r="B45" i="8"/>
  <c r="I11" i="8"/>
  <c r="I29" i="8" s="1"/>
  <c r="G11" i="8"/>
  <c r="G29" i="8" s="1"/>
  <c r="G84" i="8" s="1"/>
  <c r="M11" i="8"/>
  <c r="M29" i="8" s="1"/>
  <c r="M84" i="8" s="1"/>
  <c r="E11" i="8"/>
  <c r="E29" i="8" s="1"/>
  <c r="E84" i="8" s="1"/>
  <c r="B29" i="8"/>
  <c r="L11" i="8"/>
  <c r="L29" i="8" s="1"/>
  <c r="L84" i="8" s="1"/>
  <c r="D11" i="8"/>
  <c r="D29" i="8" s="1"/>
  <c r="D84" i="8" s="1"/>
  <c r="J11" i="8"/>
  <c r="J29" i="8" s="1"/>
  <c r="B41" i="8"/>
  <c r="K6" i="8"/>
  <c r="K24" i="8" s="1"/>
  <c r="H7" i="8"/>
  <c r="H25" i="8" s="1"/>
  <c r="D6" i="8"/>
  <c r="D24" i="8" s="1"/>
  <c r="D80" i="8" s="1"/>
  <c r="L6" i="8"/>
  <c r="L24" i="8" s="1"/>
  <c r="L80" i="8" s="1"/>
  <c r="I7" i="8"/>
  <c r="I25" i="8" s="1"/>
  <c r="B43" i="8"/>
  <c r="K9" i="8"/>
  <c r="K27" i="8" s="1"/>
  <c r="K7" i="8"/>
  <c r="K25" i="8" s="1"/>
  <c r="B24" i="8"/>
  <c r="E7" i="8"/>
  <c r="E25" i="8" s="1"/>
  <c r="M7" i="8"/>
  <c r="M25" i="8" s="1"/>
  <c r="E12" i="8" l="1"/>
  <c r="E30" i="8" s="1"/>
  <c r="E85" i="8" s="1"/>
  <c r="D12" i="8"/>
  <c r="D30" i="8" s="1"/>
  <c r="D85" i="8" s="1"/>
  <c r="K83" i="8"/>
  <c r="B11" i="2"/>
  <c r="B29" i="2" s="1"/>
  <c r="B45" i="2" s="1"/>
  <c r="B46" i="8"/>
  <c r="C28" i="8"/>
  <c r="C44" i="5"/>
  <c r="C27" i="5"/>
  <c r="B45" i="5"/>
  <c r="B28" i="5"/>
  <c r="C10" i="5"/>
  <c r="B11" i="5"/>
  <c r="B44" i="4"/>
  <c r="C10" i="4"/>
  <c r="C44" i="4" s="1"/>
  <c r="B11" i="4"/>
  <c r="B29" i="4" s="1"/>
  <c r="C43" i="4"/>
  <c r="C27" i="4"/>
  <c r="C28" i="3"/>
  <c r="C44" i="3"/>
  <c r="B29" i="3"/>
  <c r="B45" i="3"/>
  <c r="B12" i="3"/>
  <c r="C11" i="3"/>
  <c r="B12" i="6"/>
  <c r="B30" i="6" s="1"/>
  <c r="B46" i="6" s="1"/>
  <c r="C11" i="6"/>
  <c r="C29" i="6" s="1"/>
  <c r="C45" i="6" s="1"/>
  <c r="C11" i="2"/>
  <c r="C29" i="2" s="1"/>
  <c r="C45" i="2" s="1"/>
  <c r="B12" i="2"/>
  <c r="B30" i="2" s="1"/>
  <c r="B46" i="2" s="1"/>
  <c r="C43" i="8"/>
  <c r="C27" i="8"/>
  <c r="E46" i="8"/>
  <c r="J85" i="8"/>
  <c r="C45" i="8"/>
  <c r="C29" i="8"/>
  <c r="D43" i="8"/>
  <c r="I82" i="8"/>
  <c r="E44" i="8"/>
  <c r="J83" i="8"/>
  <c r="F43" i="8"/>
  <c r="K82" i="8"/>
  <c r="C12" i="8"/>
  <c r="B13" i="8"/>
  <c r="M12" i="8"/>
  <c r="M30" i="8" s="1"/>
  <c r="M85" i="8" s="1"/>
  <c r="I12" i="8"/>
  <c r="I30" i="8" s="1"/>
  <c r="B30" i="8"/>
  <c r="E42" i="8"/>
  <c r="J81" i="8"/>
  <c r="F42" i="8"/>
  <c r="K81" i="8"/>
  <c r="D44" i="8"/>
  <c r="I83" i="8"/>
  <c r="L12" i="8"/>
  <c r="L30" i="8" s="1"/>
  <c r="L85" i="8" s="1"/>
  <c r="D45" i="8"/>
  <c r="I84" i="8"/>
  <c r="H12" i="8"/>
  <c r="H30" i="8" s="1"/>
  <c r="H85" i="8" s="1"/>
  <c r="F45" i="8"/>
  <c r="K84" i="8"/>
  <c r="G12" i="8"/>
  <c r="G30" i="8" s="1"/>
  <c r="G85" i="8" s="1"/>
  <c r="F12" i="8"/>
  <c r="F30" i="8" s="1"/>
  <c r="F85" i="8" s="1"/>
  <c r="E45" i="8"/>
  <c r="J84" i="8"/>
  <c r="K12" i="8"/>
  <c r="K30" i="8" s="1"/>
  <c r="E43" i="8"/>
  <c r="J82" i="8"/>
  <c r="F41" i="8"/>
  <c r="K80" i="8"/>
  <c r="E41" i="8"/>
  <c r="J80" i="8"/>
  <c r="D41" i="8"/>
  <c r="I80" i="8"/>
  <c r="C43" i="1"/>
  <c r="C26" i="1"/>
  <c r="B44" i="1"/>
  <c r="B27" i="1"/>
  <c r="B10" i="1"/>
  <c r="C9" i="1"/>
  <c r="I8" i="1"/>
  <c r="J8" i="1"/>
  <c r="K8" i="1"/>
  <c r="E8" i="1"/>
  <c r="F8" i="1"/>
  <c r="G8" i="1"/>
  <c r="H8" i="1"/>
  <c r="M8" i="1"/>
  <c r="B45" i="4" l="1"/>
  <c r="C28" i="4"/>
  <c r="B46" i="5"/>
  <c r="B29" i="5"/>
  <c r="C11" i="5"/>
  <c r="B12" i="5"/>
  <c r="H12" i="5" s="1"/>
  <c r="H30" i="5" s="1"/>
  <c r="C28" i="5"/>
  <c r="C45" i="5"/>
  <c r="C11" i="4"/>
  <c r="B12" i="4"/>
  <c r="E12" i="4" s="1"/>
  <c r="E30" i="4" s="1"/>
  <c r="C29" i="3"/>
  <c r="C45" i="3"/>
  <c r="B30" i="3"/>
  <c r="B46" i="3"/>
  <c r="C12" i="3"/>
  <c r="B13" i="3"/>
  <c r="G13" i="3" s="1"/>
  <c r="G31" i="3" s="1"/>
  <c r="B13" i="6"/>
  <c r="B31" i="6" s="1"/>
  <c r="B47" i="6" s="1"/>
  <c r="C12" i="6"/>
  <c r="C30" i="6" s="1"/>
  <c r="C46" i="6" s="1"/>
  <c r="B13" i="2"/>
  <c r="B31" i="2" s="1"/>
  <c r="B47" i="2" s="1"/>
  <c r="C12" i="2"/>
  <c r="C30" i="2" s="1"/>
  <c r="C46" i="2" s="1"/>
  <c r="D46" i="8"/>
  <c r="I85" i="8"/>
  <c r="F46" i="8"/>
  <c r="K85" i="8"/>
  <c r="B14" i="8"/>
  <c r="C13" i="8"/>
  <c r="E13" i="8"/>
  <c r="E31" i="8" s="1"/>
  <c r="E86" i="8" s="1"/>
  <c r="H13" i="8"/>
  <c r="H31" i="8" s="1"/>
  <c r="H86" i="8" s="1"/>
  <c r="F13" i="8"/>
  <c r="F31" i="8" s="1"/>
  <c r="F86" i="8" s="1"/>
  <c r="B47" i="8"/>
  <c r="B31" i="8"/>
  <c r="I13" i="8"/>
  <c r="I31" i="8" s="1"/>
  <c r="K13" i="8"/>
  <c r="K31" i="8" s="1"/>
  <c r="M13" i="8"/>
  <c r="M31" i="8" s="1"/>
  <c r="M86" i="8" s="1"/>
  <c r="D13" i="8"/>
  <c r="D31" i="8" s="1"/>
  <c r="D86" i="8" s="1"/>
  <c r="L13" i="8"/>
  <c r="L31" i="8" s="1"/>
  <c r="L86" i="8" s="1"/>
  <c r="G13" i="8"/>
  <c r="G31" i="8" s="1"/>
  <c r="G86" i="8" s="1"/>
  <c r="J13" i="8"/>
  <c r="J31" i="8" s="1"/>
  <c r="C30" i="8"/>
  <c r="C46" i="8"/>
  <c r="J7" i="1"/>
  <c r="J25" i="1" s="1"/>
  <c r="E42" i="1" s="1"/>
  <c r="C44" i="1"/>
  <c r="C27" i="1"/>
  <c r="B45" i="1"/>
  <c r="B28" i="1"/>
  <c r="B11" i="1"/>
  <c r="K11" i="1" s="1"/>
  <c r="K29" i="1" s="1"/>
  <c r="F46" i="1" s="1"/>
  <c r="C10" i="1"/>
  <c r="L8" i="1"/>
  <c r="L26" i="1" s="1"/>
  <c r="M10" i="1"/>
  <c r="M28" i="1" s="1"/>
  <c r="D8" i="1"/>
  <c r="D26" i="1" s="1"/>
  <c r="E6" i="1"/>
  <c r="E24" i="1" s="1"/>
  <c r="F10" i="1"/>
  <c r="F28" i="1" s="1"/>
  <c r="G9" i="1"/>
  <c r="G27" i="1" s="1"/>
  <c r="E9" i="1"/>
  <c r="E27" i="1" s="1"/>
  <c r="L7" i="1"/>
  <c r="L25" i="1" s="1"/>
  <c r="F7" i="1"/>
  <c r="F25" i="1" s="1"/>
  <c r="L9" i="1"/>
  <c r="L27" i="1" s="1"/>
  <c r="G6" i="1"/>
  <c r="G24" i="1" s="1"/>
  <c r="M26" i="1"/>
  <c r="F26" i="1"/>
  <c r="J6" i="1"/>
  <c r="J24" i="1" s="1"/>
  <c r="E41" i="1" s="1"/>
  <c r="L6" i="1"/>
  <c r="L24" i="1" s="1"/>
  <c r="H7" i="1"/>
  <c r="H25" i="1" s="1"/>
  <c r="H10" i="1"/>
  <c r="H28" i="1" s="1"/>
  <c r="H26" i="1"/>
  <c r="D7" i="1"/>
  <c r="D25" i="1" s="1"/>
  <c r="D10" i="1"/>
  <c r="D28" i="1" s="1"/>
  <c r="J9" i="1"/>
  <c r="J27" i="1" s="1"/>
  <c r="E44" i="1" s="1"/>
  <c r="D7" i="6"/>
  <c r="D25" i="6" s="1"/>
  <c r="F7" i="6"/>
  <c r="F25" i="6" s="1"/>
  <c r="H7" i="6"/>
  <c r="H25" i="6" s="1"/>
  <c r="J7" i="6"/>
  <c r="J25" i="6" s="1"/>
  <c r="E41" i="6" s="1"/>
  <c r="L7" i="6"/>
  <c r="L25" i="6" s="1"/>
  <c r="D8" i="6"/>
  <c r="D26" i="6" s="1"/>
  <c r="F8" i="6"/>
  <c r="F26" i="6" s="1"/>
  <c r="H8" i="6"/>
  <c r="H26" i="6" s="1"/>
  <c r="J8" i="6"/>
  <c r="J26" i="6" s="1"/>
  <c r="E42" i="6" s="1"/>
  <c r="L8" i="6"/>
  <c r="L26" i="6" s="1"/>
  <c r="D9" i="6"/>
  <c r="D27" i="6" s="1"/>
  <c r="F9" i="6"/>
  <c r="F27" i="6" s="1"/>
  <c r="H9" i="6"/>
  <c r="H27" i="6" s="1"/>
  <c r="J9" i="6"/>
  <c r="J27" i="6" s="1"/>
  <c r="E43" i="6" s="1"/>
  <c r="L9" i="6"/>
  <c r="L27" i="6" s="1"/>
  <c r="D10" i="6"/>
  <c r="D28" i="6" s="1"/>
  <c r="F10" i="6"/>
  <c r="F28" i="6" s="1"/>
  <c r="H10" i="6"/>
  <c r="H28" i="6" s="1"/>
  <c r="J10" i="6"/>
  <c r="J28" i="6" s="1"/>
  <c r="E44" i="6" s="1"/>
  <c r="L10" i="6"/>
  <c r="L28" i="6" s="1"/>
  <c r="D11" i="6"/>
  <c r="D29" i="6" s="1"/>
  <c r="F11" i="6"/>
  <c r="F29" i="6" s="1"/>
  <c r="H11" i="6"/>
  <c r="H29" i="6" s="1"/>
  <c r="J11" i="6"/>
  <c r="J29" i="6" s="1"/>
  <c r="E45" i="6" s="1"/>
  <c r="L11" i="6"/>
  <c r="L29" i="6" s="1"/>
  <c r="D12" i="6"/>
  <c r="D30" i="6" s="1"/>
  <c r="F12" i="6"/>
  <c r="F30" i="6" s="1"/>
  <c r="H12" i="6"/>
  <c r="H30" i="6" s="1"/>
  <c r="J12" i="6"/>
  <c r="J30" i="6" s="1"/>
  <c r="E46" i="6" s="1"/>
  <c r="L12" i="6"/>
  <c r="L30" i="6" s="1"/>
  <c r="D13" i="6"/>
  <c r="D31" i="6" s="1"/>
  <c r="F13" i="6"/>
  <c r="F31" i="6" s="1"/>
  <c r="H13" i="6"/>
  <c r="H31" i="6" s="1"/>
  <c r="J13" i="6"/>
  <c r="J31" i="6" s="1"/>
  <c r="E47" i="6" s="1"/>
  <c r="L13" i="6"/>
  <c r="L31" i="6" s="1"/>
  <c r="E7" i="6"/>
  <c r="E25" i="6" s="1"/>
  <c r="G7" i="6"/>
  <c r="G25" i="6" s="1"/>
  <c r="I7" i="6"/>
  <c r="I25" i="6" s="1"/>
  <c r="D41" i="6" s="1"/>
  <c r="K7" i="6"/>
  <c r="K25" i="6" s="1"/>
  <c r="F41" i="6" s="1"/>
  <c r="M7" i="6"/>
  <c r="M25" i="6" s="1"/>
  <c r="E8" i="6"/>
  <c r="E26" i="6" s="1"/>
  <c r="G8" i="6"/>
  <c r="G26" i="6" s="1"/>
  <c r="I8" i="6"/>
  <c r="I26" i="6" s="1"/>
  <c r="D42" i="6" s="1"/>
  <c r="K8" i="6"/>
  <c r="K26" i="6" s="1"/>
  <c r="F42" i="6" s="1"/>
  <c r="M8" i="6"/>
  <c r="M26" i="6" s="1"/>
  <c r="E9" i="6"/>
  <c r="E27" i="6" s="1"/>
  <c r="G9" i="6"/>
  <c r="G27" i="6" s="1"/>
  <c r="I9" i="6"/>
  <c r="I27" i="6" s="1"/>
  <c r="D43" i="6" s="1"/>
  <c r="K9" i="6"/>
  <c r="K27" i="6" s="1"/>
  <c r="F43" i="6" s="1"/>
  <c r="M9" i="6"/>
  <c r="M27" i="6" s="1"/>
  <c r="E10" i="6"/>
  <c r="E28" i="6" s="1"/>
  <c r="G10" i="6"/>
  <c r="G28" i="6" s="1"/>
  <c r="I10" i="6"/>
  <c r="I28" i="6" s="1"/>
  <c r="D44" i="6" s="1"/>
  <c r="K10" i="6"/>
  <c r="K28" i="6" s="1"/>
  <c r="F44" i="6" s="1"/>
  <c r="M10" i="6"/>
  <c r="M28" i="6" s="1"/>
  <c r="E11" i="6"/>
  <c r="E29" i="6" s="1"/>
  <c r="G11" i="6"/>
  <c r="G29" i="6" s="1"/>
  <c r="I11" i="6"/>
  <c r="I29" i="6" s="1"/>
  <c r="D45" i="6" s="1"/>
  <c r="K11" i="6"/>
  <c r="K29" i="6" s="1"/>
  <c r="F45" i="6" s="1"/>
  <c r="M11" i="6"/>
  <c r="M29" i="6" s="1"/>
  <c r="E12" i="6"/>
  <c r="E30" i="6" s="1"/>
  <c r="G12" i="6"/>
  <c r="G30" i="6" s="1"/>
  <c r="I12" i="6"/>
  <c r="I30" i="6" s="1"/>
  <c r="D46" i="6" s="1"/>
  <c r="K12" i="6"/>
  <c r="K30" i="6" s="1"/>
  <c r="F46" i="6" s="1"/>
  <c r="M12" i="6"/>
  <c r="M30" i="6" s="1"/>
  <c r="E13" i="6"/>
  <c r="E31" i="6" s="1"/>
  <c r="G13" i="6"/>
  <c r="G31" i="6" s="1"/>
  <c r="I13" i="6"/>
  <c r="I31" i="6" s="1"/>
  <c r="D47" i="6" s="1"/>
  <c r="K13" i="6"/>
  <c r="K31" i="6" s="1"/>
  <c r="F47" i="6" s="1"/>
  <c r="M13" i="6"/>
  <c r="M31" i="6" s="1"/>
  <c r="D6" i="5"/>
  <c r="D24" i="5" s="1"/>
  <c r="F6" i="5"/>
  <c r="F24" i="5" s="1"/>
  <c r="H6" i="5"/>
  <c r="H24" i="5" s="1"/>
  <c r="J6" i="5"/>
  <c r="J24" i="5" s="1"/>
  <c r="E41" i="5" s="1"/>
  <c r="L6" i="5"/>
  <c r="L24" i="5" s="1"/>
  <c r="D7" i="5"/>
  <c r="D25" i="5" s="1"/>
  <c r="F7" i="5"/>
  <c r="F25" i="5" s="1"/>
  <c r="H7" i="5"/>
  <c r="H25" i="5" s="1"/>
  <c r="J7" i="5"/>
  <c r="J25" i="5" s="1"/>
  <c r="E42" i="5" s="1"/>
  <c r="L7" i="5"/>
  <c r="L25" i="5" s="1"/>
  <c r="D8" i="5"/>
  <c r="D26" i="5" s="1"/>
  <c r="F8" i="5"/>
  <c r="F26" i="5" s="1"/>
  <c r="H8" i="5"/>
  <c r="H26" i="5" s="1"/>
  <c r="J8" i="5"/>
  <c r="J26" i="5" s="1"/>
  <c r="E43" i="5" s="1"/>
  <c r="L8" i="5"/>
  <c r="L26" i="5" s="1"/>
  <c r="D9" i="5"/>
  <c r="D27" i="5" s="1"/>
  <c r="F9" i="5"/>
  <c r="F27" i="5" s="1"/>
  <c r="H9" i="5"/>
  <c r="H27" i="5" s="1"/>
  <c r="J9" i="5"/>
  <c r="J27" i="5" s="1"/>
  <c r="E44" i="5" s="1"/>
  <c r="L9" i="5"/>
  <c r="L27" i="5" s="1"/>
  <c r="D10" i="5"/>
  <c r="D28" i="5" s="1"/>
  <c r="F10" i="5"/>
  <c r="F28" i="5" s="1"/>
  <c r="H10" i="5"/>
  <c r="H28" i="5" s="1"/>
  <c r="J10" i="5"/>
  <c r="J28" i="5" s="1"/>
  <c r="E45" i="5" s="1"/>
  <c r="L10" i="5"/>
  <c r="L28" i="5" s="1"/>
  <c r="D11" i="5"/>
  <c r="D29" i="5" s="1"/>
  <c r="F11" i="5"/>
  <c r="F29" i="5" s="1"/>
  <c r="H11" i="5"/>
  <c r="H29" i="5" s="1"/>
  <c r="J11" i="5"/>
  <c r="J29" i="5" s="1"/>
  <c r="E46" i="5" s="1"/>
  <c r="L11" i="5"/>
  <c r="L29" i="5" s="1"/>
  <c r="D12" i="5"/>
  <c r="D30" i="5" s="1"/>
  <c r="L12" i="5"/>
  <c r="L30" i="5" s="1"/>
  <c r="E6" i="5"/>
  <c r="E24" i="5" s="1"/>
  <c r="G6" i="5"/>
  <c r="G24" i="5" s="1"/>
  <c r="I6" i="5"/>
  <c r="I24" i="5" s="1"/>
  <c r="D41" i="5" s="1"/>
  <c r="K6" i="5"/>
  <c r="K24" i="5" s="1"/>
  <c r="F41" i="5" s="1"/>
  <c r="M6" i="5"/>
  <c r="M24" i="5" s="1"/>
  <c r="E7" i="5"/>
  <c r="E25" i="5" s="1"/>
  <c r="G7" i="5"/>
  <c r="G25" i="5" s="1"/>
  <c r="I7" i="5"/>
  <c r="I25" i="5" s="1"/>
  <c r="D42" i="5" s="1"/>
  <c r="K7" i="5"/>
  <c r="K25" i="5" s="1"/>
  <c r="F42" i="5" s="1"/>
  <c r="M7" i="5"/>
  <c r="M25" i="5" s="1"/>
  <c r="E8" i="5"/>
  <c r="E26" i="5" s="1"/>
  <c r="G8" i="5"/>
  <c r="G26" i="5" s="1"/>
  <c r="I8" i="5"/>
  <c r="I26" i="5" s="1"/>
  <c r="D43" i="5" s="1"/>
  <c r="K8" i="5"/>
  <c r="K26" i="5" s="1"/>
  <c r="F43" i="5" s="1"/>
  <c r="M8" i="5"/>
  <c r="M26" i="5" s="1"/>
  <c r="E9" i="5"/>
  <c r="E27" i="5" s="1"/>
  <c r="G9" i="5"/>
  <c r="G27" i="5" s="1"/>
  <c r="I9" i="5"/>
  <c r="I27" i="5" s="1"/>
  <c r="D44" i="5" s="1"/>
  <c r="K9" i="5"/>
  <c r="K27" i="5" s="1"/>
  <c r="F44" i="5" s="1"/>
  <c r="M9" i="5"/>
  <c r="M27" i="5" s="1"/>
  <c r="E10" i="5"/>
  <c r="E28" i="5" s="1"/>
  <c r="G10" i="5"/>
  <c r="G28" i="5" s="1"/>
  <c r="I10" i="5"/>
  <c r="I28" i="5" s="1"/>
  <c r="D45" i="5" s="1"/>
  <c r="K10" i="5"/>
  <c r="K28" i="5" s="1"/>
  <c r="F45" i="5" s="1"/>
  <c r="M10" i="5"/>
  <c r="M28" i="5" s="1"/>
  <c r="E11" i="5"/>
  <c r="E29" i="5" s="1"/>
  <c r="G11" i="5"/>
  <c r="G29" i="5" s="1"/>
  <c r="I11" i="5"/>
  <c r="I29" i="5" s="1"/>
  <c r="D46" i="5" s="1"/>
  <c r="K11" i="5"/>
  <c r="K29" i="5" s="1"/>
  <c r="F46" i="5" s="1"/>
  <c r="M11" i="5"/>
  <c r="M29" i="5" s="1"/>
  <c r="G12" i="5"/>
  <c r="G30" i="5" s="1"/>
  <c r="E6" i="4"/>
  <c r="E24" i="4" s="1"/>
  <c r="G6" i="4"/>
  <c r="G24" i="4" s="1"/>
  <c r="I6" i="4"/>
  <c r="I24" i="4" s="1"/>
  <c r="D40" i="4" s="1"/>
  <c r="K6" i="4"/>
  <c r="K24" i="4" s="1"/>
  <c r="F40" i="4" s="1"/>
  <c r="M6" i="4"/>
  <c r="M24" i="4" s="1"/>
  <c r="E7" i="4"/>
  <c r="E25" i="4" s="1"/>
  <c r="G7" i="4"/>
  <c r="G25" i="4" s="1"/>
  <c r="I7" i="4"/>
  <c r="I25" i="4" s="1"/>
  <c r="D41" i="4" s="1"/>
  <c r="K7" i="4"/>
  <c r="K25" i="4" s="1"/>
  <c r="F41" i="4" s="1"/>
  <c r="M7" i="4"/>
  <c r="M25" i="4" s="1"/>
  <c r="E8" i="4"/>
  <c r="E26" i="4" s="1"/>
  <c r="G8" i="4"/>
  <c r="G26" i="4" s="1"/>
  <c r="I8" i="4"/>
  <c r="I26" i="4" s="1"/>
  <c r="D42" i="4" s="1"/>
  <c r="K8" i="4"/>
  <c r="K26" i="4" s="1"/>
  <c r="F42" i="4" s="1"/>
  <c r="M8" i="4"/>
  <c r="M26" i="4" s="1"/>
  <c r="E9" i="4"/>
  <c r="E27" i="4" s="1"/>
  <c r="G9" i="4"/>
  <c r="G27" i="4" s="1"/>
  <c r="I9" i="4"/>
  <c r="I27" i="4" s="1"/>
  <c r="D43" i="4" s="1"/>
  <c r="K9" i="4"/>
  <c r="K27" i="4" s="1"/>
  <c r="F43" i="4" s="1"/>
  <c r="M9" i="4"/>
  <c r="M27" i="4" s="1"/>
  <c r="E10" i="4"/>
  <c r="E28" i="4" s="1"/>
  <c r="G10" i="4"/>
  <c r="G28" i="4" s="1"/>
  <c r="I10" i="4"/>
  <c r="I28" i="4" s="1"/>
  <c r="D44" i="4" s="1"/>
  <c r="K10" i="4"/>
  <c r="K28" i="4" s="1"/>
  <c r="F44" i="4" s="1"/>
  <c r="M10" i="4"/>
  <c r="M28" i="4" s="1"/>
  <c r="E11" i="4"/>
  <c r="E29" i="4" s="1"/>
  <c r="G11" i="4"/>
  <c r="G29" i="4" s="1"/>
  <c r="I11" i="4"/>
  <c r="I29" i="4" s="1"/>
  <c r="D45" i="4" s="1"/>
  <c r="K11" i="4"/>
  <c r="K29" i="4" s="1"/>
  <c r="F45" i="4" s="1"/>
  <c r="M11" i="4"/>
  <c r="M29" i="4" s="1"/>
  <c r="G12" i="4"/>
  <c r="G30" i="4" s="1"/>
  <c r="I12" i="4"/>
  <c r="I30" i="4" s="1"/>
  <c r="D46" i="4" s="1"/>
  <c r="K12" i="4"/>
  <c r="K30" i="4" s="1"/>
  <c r="F46" i="4" s="1"/>
  <c r="D6" i="4"/>
  <c r="D24" i="4" s="1"/>
  <c r="F6" i="4"/>
  <c r="F24" i="4" s="1"/>
  <c r="H6" i="4"/>
  <c r="H24" i="4" s="1"/>
  <c r="J6" i="4"/>
  <c r="J24" i="4" s="1"/>
  <c r="E40" i="4" s="1"/>
  <c r="L6" i="4"/>
  <c r="L24" i="4" s="1"/>
  <c r="D7" i="4"/>
  <c r="D25" i="4" s="1"/>
  <c r="F7" i="4"/>
  <c r="F25" i="4" s="1"/>
  <c r="H7" i="4"/>
  <c r="H25" i="4" s="1"/>
  <c r="J7" i="4"/>
  <c r="J25" i="4" s="1"/>
  <c r="E41" i="4" s="1"/>
  <c r="L7" i="4"/>
  <c r="L25" i="4" s="1"/>
  <c r="D8" i="4"/>
  <c r="D26" i="4" s="1"/>
  <c r="F8" i="4"/>
  <c r="F26" i="4" s="1"/>
  <c r="H8" i="4"/>
  <c r="H26" i="4" s="1"/>
  <c r="J8" i="4"/>
  <c r="J26" i="4" s="1"/>
  <c r="E42" i="4" s="1"/>
  <c r="L8" i="4"/>
  <c r="L26" i="4" s="1"/>
  <c r="D9" i="4"/>
  <c r="D27" i="4" s="1"/>
  <c r="F9" i="4"/>
  <c r="F27" i="4" s="1"/>
  <c r="H9" i="4"/>
  <c r="H27" i="4" s="1"/>
  <c r="J9" i="4"/>
  <c r="J27" i="4" s="1"/>
  <c r="E43" i="4" s="1"/>
  <c r="L9" i="4"/>
  <c r="L27" i="4" s="1"/>
  <c r="D10" i="4"/>
  <c r="D28" i="4" s="1"/>
  <c r="F10" i="4"/>
  <c r="F28" i="4" s="1"/>
  <c r="H10" i="4"/>
  <c r="H28" i="4" s="1"/>
  <c r="J10" i="4"/>
  <c r="J28" i="4" s="1"/>
  <c r="E44" i="4" s="1"/>
  <c r="L10" i="4"/>
  <c r="L28" i="4" s="1"/>
  <c r="D11" i="4"/>
  <c r="D29" i="4" s="1"/>
  <c r="F11" i="4"/>
  <c r="F29" i="4" s="1"/>
  <c r="H11" i="4"/>
  <c r="H29" i="4" s="1"/>
  <c r="J11" i="4"/>
  <c r="J29" i="4" s="1"/>
  <c r="E45" i="4" s="1"/>
  <c r="L11" i="4"/>
  <c r="L29" i="4" s="1"/>
  <c r="D12" i="4"/>
  <c r="D30" i="4" s="1"/>
  <c r="H12" i="4"/>
  <c r="H30" i="4" s="1"/>
  <c r="J12" i="4"/>
  <c r="J30" i="4" s="1"/>
  <c r="E46" i="4" s="1"/>
  <c r="L12" i="4"/>
  <c r="L30" i="4" s="1"/>
  <c r="E6" i="3"/>
  <c r="E24" i="3" s="1"/>
  <c r="G6" i="3"/>
  <c r="G24" i="3" s="1"/>
  <c r="I6" i="3"/>
  <c r="I24" i="3" s="1"/>
  <c r="D40" i="3" s="1"/>
  <c r="K6" i="3"/>
  <c r="K24" i="3" s="1"/>
  <c r="F40" i="3" s="1"/>
  <c r="M6" i="3"/>
  <c r="M24" i="3" s="1"/>
  <c r="E7" i="3"/>
  <c r="E25" i="3" s="1"/>
  <c r="G7" i="3"/>
  <c r="G25" i="3" s="1"/>
  <c r="I7" i="3"/>
  <c r="I25" i="3" s="1"/>
  <c r="D41" i="3" s="1"/>
  <c r="K7" i="3"/>
  <c r="K25" i="3" s="1"/>
  <c r="F41" i="3" s="1"/>
  <c r="M7" i="3"/>
  <c r="M25" i="3" s="1"/>
  <c r="E8" i="3"/>
  <c r="E26" i="3" s="1"/>
  <c r="G8" i="3"/>
  <c r="G26" i="3" s="1"/>
  <c r="I8" i="3"/>
  <c r="I26" i="3" s="1"/>
  <c r="D42" i="3" s="1"/>
  <c r="K8" i="3"/>
  <c r="K26" i="3" s="1"/>
  <c r="F42" i="3" s="1"/>
  <c r="M8" i="3"/>
  <c r="M26" i="3" s="1"/>
  <c r="E9" i="3"/>
  <c r="E27" i="3" s="1"/>
  <c r="G9" i="3"/>
  <c r="G27" i="3" s="1"/>
  <c r="I9" i="3"/>
  <c r="I27" i="3" s="1"/>
  <c r="D43" i="3" s="1"/>
  <c r="K9" i="3"/>
  <c r="K27" i="3" s="1"/>
  <c r="F43" i="3" s="1"/>
  <c r="M9" i="3"/>
  <c r="M27" i="3" s="1"/>
  <c r="E10" i="3"/>
  <c r="E28" i="3" s="1"/>
  <c r="G10" i="3"/>
  <c r="G28" i="3" s="1"/>
  <c r="I10" i="3"/>
  <c r="I28" i="3" s="1"/>
  <c r="D44" i="3" s="1"/>
  <c r="K10" i="3"/>
  <c r="K28" i="3" s="1"/>
  <c r="F44" i="3" s="1"/>
  <c r="M10" i="3"/>
  <c r="M28" i="3" s="1"/>
  <c r="E11" i="3"/>
  <c r="E29" i="3" s="1"/>
  <c r="G11" i="3"/>
  <c r="G29" i="3" s="1"/>
  <c r="I11" i="3"/>
  <c r="I29" i="3" s="1"/>
  <c r="D45" i="3" s="1"/>
  <c r="K11" i="3"/>
  <c r="K29" i="3" s="1"/>
  <c r="F45" i="3" s="1"/>
  <c r="M11" i="3"/>
  <c r="M29" i="3" s="1"/>
  <c r="E12" i="3"/>
  <c r="E30" i="3" s="1"/>
  <c r="G12" i="3"/>
  <c r="G30" i="3" s="1"/>
  <c r="I12" i="3"/>
  <c r="I30" i="3" s="1"/>
  <c r="D46" i="3" s="1"/>
  <c r="K12" i="3"/>
  <c r="K30" i="3" s="1"/>
  <c r="F46" i="3" s="1"/>
  <c r="M12" i="3"/>
  <c r="M30" i="3" s="1"/>
  <c r="E13" i="3"/>
  <c r="E31" i="3" s="1"/>
  <c r="D6" i="3"/>
  <c r="D24" i="3" s="1"/>
  <c r="F6" i="3"/>
  <c r="F24" i="3" s="1"/>
  <c r="H6" i="3"/>
  <c r="H24" i="3" s="1"/>
  <c r="J6" i="3"/>
  <c r="J24" i="3" s="1"/>
  <c r="E40" i="3" s="1"/>
  <c r="L6" i="3"/>
  <c r="L24" i="3" s="1"/>
  <c r="D7" i="3"/>
  <c r="D25" i="3" s="1"/>
  <c r="F7" i="3"/>
  <c r="F25" i="3" s="1"/>
  <c r="H7" i="3"/>
  <c r="H25" i="3" s="1"/>
  <c r="J7" i="3"/>
  <c r="J25" i="3" s="1"/>
  <c r="E41" i="3" s="1"/>
  <c r="L7" i="3"/>
  <c r="L25" i="3" s="1"/>
  <c r="D8" i="3"/>
  <c r="D26" i="3" s="1"/>
  <c r="F8" i="3"/>
  <c r="F26" i="3" s="1"/>
  <c r="H8" i="3"/>
  <c r="H26" i="3" s="1"/>
  <c r="J8" i="3"/>
  <c r="J26" i="3" s="1"/>
  <c r="E42" i="3" s="1"/>
  <c r="L8" i="3"/>
  <c r="L26" i="3" s="1"/>
  <c r="D9" i="3"/>
  <c r="D27" i="3" s="1"/>
  <c r="F9" i="3"/>
  <c r="F27" i="3" s="1"/>
  <c r="H9" i="3"/>
  <c r="H27" i="3" s="1"/>
  <c r="J9" i="3"/>
  <c r="J27" i="3" s="1"/>
  <c r="E43" i="3" s="1"/>
  <c r="L9" i="3"/>
  <c r="L27" i="3" s="1"/>
  <c r="D10" i="3"/>
  <c r="D28" i="3" s="1"/>
  <c r="F10" i="3"/>
  <c r="F28" i="3" s="1"/>
  <c r="H10" i="3"/>
  <c r="H28" i="3" s="1"/>
  <c r="J10" i="3"/>
  <c r="J28" i="3" s="1"/>
  <c r="E44" i="3" s="1"/>
  <c r="L10" i="3"/>
  <c r="L28" i="3" s="1"/>
  <c r="D11" i="3"/>
  <c r="D29" i="3" s="1"/>
  <c r="F11" i="3"/>
  <c r="F29" i="3" s="1"/>
  <c r="H11" i="3"/>
  <c r="H29" i="3" s="1"/>
  <c r="J11" i="3"/>
  <c r="J29" i="3" s="1"/>
  <c r="E45" i="3" s="1"/>
  <c r="L11" i="3"/>
  <c r="L29" i="3" s="1"/>
  <c r="D12" i="3"/>
  <c r="D30" i="3" s="1"/>
  <c r="F12" i="3"/>
  <c r="F30" i="3" s="1"/>
  <c r="H12" i="3"/>
  <c r="H30" i="3" s="1"/>
  <c r="J12" i="3"/>
  <c r="J30" i="3" s="1"/>
  <c r="E46" i="3" s="1"/>
  <c r="L12" i="3"/>
  <c r="L30" i="3" s="1"/>
  <c r="D13" i="3"/>
  <c r="D31" i="3" s="1"/>
  <c r="D6" i="2"/>
  <c r="D24" i="2" s="1"/>
  <c r="F6" i="2"/>
  <c r="F24" i="2" s="1"/>
  <c r="H6" i="2"/>
  <c r="H24" i="2" s="1"/>
  <c r="J6" i="2"/>
  <c r="J24" i="2" s="1"/>
  <c r="E40" i="2" s="1"/>
  <c r="L6" i="2"/>
  <c r="L24" i="2" s="1"/>
  <c r="D7" i="2"/>
  <c r="D25" i="2" s="1"/>
  <c r="F7" i="2"/>
  <c r="F25" i="2" s="1"/>
  <c r="H7" i="2"/>
  <c r="H25" i="2" s="1"/>
  <c r="J7" i="2"/>
  <c r="J25" i="2" s="1"/>
  <c r="E41" i="2" s="1"/>
  <c r="L7" i="2"/>
  <c r="L25" i="2" s="1"/>
  <c r="D8" i="2"/>
  <c r="D26" i="2" s="1"/>
  <c r="F8" i="2"/>
  <c r="F26" i="2" s="1"/>
  <c r="H8" i="2"/>
  <c r="H26" i="2" s="1"/>
  <c r="J8" i="2"/>
  <c r="J26" i="2" s="1"/>
  <c r="E42" i="2" s="1"/>
  <c r="L8" i="2"/>
  <c r="L26" i="2" s="1"/>
  <c r="D9" i="2"/>
  <c r="D27" i="2" s="1"/>
  <c r="F9" i="2"/>
  <c r="F27" i="2" s="1"/>
  <c r="H9" i="2"/>
  <c r="H27" i="2" s="1"/>
  <c r="J9" i="2"/>
  <c r="J27" i="2" s="1"/>
  <c r="E43" i="2" s="1"/>
  <c r="L9" i="2"/>
  <c r="L27" i="2" s="1"/>
  <c r="D28" i="2"/>
  <c r="F10" i="2"/>
  <c r="F28" i="2" s="1"/>
  <c r="H10" i="2"/>
  <c r="H28" i="2" s="1"/>
  <c r="J10" i="2"/>
  <c r="J28" i="2" s="1"/>
  <c r="E44" i="2" s="1"/>
  <c r="L10" i="2"/>
  <c r="L28" i="2" s="1"/>
  <c r="D11" i="2"/>
  <c r="D29" i="2" s="1"/>
  <c r="F11" i="2"/>
  <c r="F29" i="2" s="1"/>
  <c r="H11" i="2"/>
  <c r="H29" i="2" s="1"/>
  <c r="J11" i="2"/>
  <c r="J29" i="2" s="1"/>
  <c r="E45" i="2" s="1"/>
  <c r="L11" i="2"/>
  <c r="L29" i="2" s="1"/>
  <c r="D12" i="2"/>
  <c r="D30" i="2" s="1"/>
  <c r="F12" i="2"/>
  <c r="F30" i="2" s="1"/>
  <c r="H12" i="2"/>
  <c r="H30" i="2" s="1"/>
  <c r="J12" i="2"/>
  <c r="J30" i="2" s="1"/>
  <c r="E46" i="2" s="1"/>
  <c r="L12" i="2"/>
  <c r="L30" i="2" s="1"/>
  <c r="D13" i="2"/>
  <c r="D31" i="2" s="1"/>
  <c r="F13" i="2"/>
  <c r="F31" i="2" s="1"/>
  <c r="H13" i="2"/>
  <c r="H31" i="2" s="1"/>
  <c r="L13" i="2"/>
  <c r="L31" i="2" s="1"/>
  <c r="E6" i="2"/>
  <c r="E24" i="2" s="1"/>
  <c r="G6" i="2"/>
  <c r="G24" i="2" s="1"/>
  <c r="I6" i="2"/>
  <c r="I24" i="2" s="1"/>
  <c r="D40" i="2" s="1"/>
  <c r="K6" i="2"/>
  <c r="K24" i="2" s="1"/>
  <c r="F40" i="2" s="1"/>
  <c r="M6" i="2"/>
  <c r="M24" i="2" s="1"/>
  <c r="E7" i="2"/>
  <c r="E25" i="2" s="1"/>
  <c r="G7" i="2"/>
  <c r="G25" i="2" s="1"/>
  <c r="I7" i="2"/>
  <c r="I25" i="2" s="1"/>
  <c r="D41" i="2" s="1"/>
  <c r="K7" i="2"/>
  <c r="K25" i="2" s="1"/>
  <c r="F41" i="2" s="1"/>
  <c r="M7" i="2"/>
  <c r="M25" i="2" s="1"/>
  <c r="E8" i="2"/>
  <c r="E26" i="2" s="1"/>
  <c r="G8" i="2"/>
  <c r="G26" i="2" s="1"/>
  <c r="I8" i="2"/>
  <c r="I26" i="2" s="1"/>
  <c r="D42" i="2" s="1"/>
  <c r="K8" i="2"/>
  <c r="K26" i="2" s="1"/>
  <c r="F42" i="2" s="1"/>
  <c r="M8" i="2"/>
  <c r="M26" i="2" s="1"/>
  <c r="E9" i="2"/>
  <c r="E27" i="2" s="1"/>
  <c r="G9" i="2"/>
  <c r="G27" i="2" s="1"/>
  <c r="I9" i="2"/>
  <c r="I27" i="2" s="1"/>
  <c r="D43" i="2" s="1"/>
  <c r="K9" i="2"/>
  <c r="K27" i="2" s="1"/>
  <c r="F43" i="2" s="1"/>
  <c r="M9" i="2"/>
  <c r="M27" i="2" s="1"/>
  <c r="E10" i="2"/>
  <c r="E28" i="2" s="1"/>
  <c r="G10" i="2"/>
  <c r="G28" i="2" s="1"/>
  <c r="I10" i="2"/>
  <c r="I28" i="2" s="1"/>
  <c r="D44" i="2" s="1"/>
  <c r="K10" i="2"/>
  <c r="K28" i="2" s="1"/>
  <c r="F44" i="2" s="1"/>
  <c r="M10" i="2"/>
  <c r="M28" i="2" s="1"/>
  <c r="E11" i="2"/>
  <c r="E29" i="2" s="1"/>
  <c r="G11" i="2"/>
  <c r="G29" i="2" s="1"/>
  <c r="I11" i="2"/>
  <c r="I29" i="2" s="1"/>
  <c r="D45" i="2" s="1"/>
  <c r="K11" i="2"/>
  <c r="K29" i="2" s="1"/>
  <c r="F45" i="2" s="1"/>
  <c r="M11" i="2"/>
  <c r="M29" i="2" s="1"/>
  <c r="E12" i="2"/>
  <c r="E30" i="2" s="1"/>
  <c r="G12" i="2"/>
  <c r="G30" i="2" s="1"/>
  <c r="I12" i="2"/>
  <c r="I30" i="2" s="1"/>
  <c r="D46" i="2" s="1"/>
  <c r="K12" i="2"/>
  <c r="K30" i="2" s="1"/>
  <c r="F46" i="2" s="1"/>
  <c r="M12" i="2"/>
  <c r="M30" i="2" s="1"/>
  <c r="E13" i="2"/>
  <c r="E31" i="2" s="1"/>
  <c r="I13" i="2"/>
  <c r="I31" i="2" s="1"/>
  <c r="D47" i="2" s="1"/>
  <c r="K13" i="2"/>
  <c r="K31" i="2" s="1"/>
  <c r="F47" i="2" s="1"/>
  <c r="M13" i="2"/>
  <c r="M31" i="2" s="1"/>
  <c r="E7" i="1"/>
  <c r="E25" i="1" s="1"/>
  <c r="G7" i="1"/>
  <c r="G25" i="1" s="1"/>
  <c r="M6" i="1"/>
  <c r="M24" i="1" s="1"/>
  <c r="M7" i="1"/>
  <c r="M25" i="1" s="1"/>
  <c r="M9" i="1"/>
  <c r="M27" i="1" s="1"/>
  <c r="H6" i="1"/>
  <c r="H24" i="1" s="1"/>
  <c r="H9" i="1"/>
  <c r="H27" i="1" s="1"/>
  <c r="F6" i="1"/>
  <c r="F24" i="1" s="1"/>
  <c r="F9" i="1"/>
  <c r="F27" i="1" s="1"/>
  <c r="D6" i="1"/>
  <c r="D24" i="1" s="1"/>
  <c r="D9" i="1"/>
  <c r="D27" i="1" s="1"/>
  <c r="K10" i="1"/>
  <c r="K28" i="1" s="1"/>
  <c r="F45" i="1" s="1"/>
  <c r="K9" i="1"/>
  <c r="K27" i="1" s="1"/>
  <c r="F44" i="1" s="1"/>
  <c r="K26" i="1"/>
  <c r="F43" i="1" s="1"/>
  <c r="K6" i="1"/>
  <c r="K24" i="1" s="1"/>
  <c r="F41" i="1" s="1"/>
  <c r="K7" i="1"/>
  <c r="K25" i="1" s="1"/>
  <c r="F42" i="1" s="1"/>
  <c r="J26" i="1"/>
  <c r="E43" i="1" s="1"/>
  <c r="E26" i="1"/>
  <c r="G26" i="1"/>
  <c r="J10" i="1"/>
  <c r="J28" i="1" s="1"/>
  <c r="E45" i="1" s="1"/>
  <c r="E10" i="1"/>
  <c r="E28" i="1" s="1"/>
  <c r="G10" i="1"/>
  <c r="G28" i="1" s="1"/>
  <c r="L10" i="1"/>
  <c r="L28" i="1" s="1"/>
  <c r="I10" i="1"/>
  <c r="I28" i="1" s="1"/>
  <c r="D45" i="1" s="1"/>
  <c r="I9" i="1"/>
  <c r="I27" i="1" s="1"/>
  <c r="D44" i="1" s="1"/>
  <c r="I26" i="1"/>
  <c r="D43" i="1" s="1"/>
  <c r="I6" i="1"/>
  <c r="I24" i="1" s="1"/>
  <c r="D41" i="1" s="1"/>
  <c r="I7" i="1"/>
  <c r="I25" i="1" s="1"/>
  <c r="D42" i="1" s="1"/>
  <c r="L13" i="3" l="1"/>
  <c r="L31" i="3" s="1"/>
  <c r="M13" i="3"/>
  <c r="M31" i="3" s="1"/>
  <c r="J13" i="3"/>
  <c r="J31" i="3" s="1"/>
  <c r="E47" i="3" s="1"/>
  <c r="K13" i="3"/>
  <c r="K31" i="3" s="1"/>
  <c r="F47" i="3" s="1"/>
  <c r="H13" i="3"/>
  <c r="H31" i="3" s="1"/>
  <c r="I13" i="3"/>
  <c r="I31" i="3" s="1"/>
  <c r="D47" i="3" s="1"/>
  <c r="F13" i="3"/>
  <c r="F31" i="3" s="1"/>
  <c r="B30" i="5"/>
  <c r="B47" i="5"/>
  <c r="C12" i="5"/>
  <c r="B13" i="5"/>
  <c r="M12" i="5"/>
  <c r="M30" i="5" s="1"/>
  <c r="E12" i="5"/>
  <c r="E30" i="5" s="1"/>
  <c r="J12" i="5"/>
  <c r="J30" i="5" s="1"/>
  <c r="E47" i="5" s="1"/>
  <c r="C46" i="5"/>
  <c r="C29" i="5"/>
  <c r="K12" i="5"/>
  <c r="K30" i="5" s="1"/>
  <c r="F47" i="5" s="1"/>
  <c r="I12" i="5"/>
  <c r="I30" i="5" s="1"/>
  <c r="D47" i="5" s="1"/>
  <c r="F12" i="5"/>
  <c r="F30" i="5" s="1"/>
  <c r="F12" i="4"/>
  <c r="F30" i="4" s="1"/>
  <c r="M12" i="4"/>
  <c r="M30" i="4" s="1"/>
  <c r="B13" i="4"/>
  <c r="C12" i="4"/>
  <c r="B46" i="4"/>
  <c r="B30" i="4"/>
  <c r="C45" i="4"/>
  <c r="C29" i="4"/>
  <c r="B31" i="3"/>
  <c r="B47" i="3"/>
  <c r="B14" i="3"/>
  <c r="C13" i="3"/>
  <c r="C30" i="3"/>
  <c r="C46" i="3"/>
  <c r="C13" i="6"/>
  <c r="C31" i="6" s="1"/>
  <c r="C47" i="6" s="1"/>
  <c r="B14" i="6"/>
  <c r="B32" i="6" s="1"/>
  <c r="B48" i="6" s="1"/>
  <c r="C13" i="2"/>
  <c r="C31" i="2" s="1"/>
  <c r="C47" i="2" s="1"/>
  <c r="B14" i="2"/>
  <c r="B32" i="2" s="1"/>
  <c r="B48" i="2" s="1"/>
  <c r="G13" i="2"/>
  <c r="G31" i="2" s="1"/>
  <c r="J13" i="2"/>
  <c r="J31" i="2" s="1"/>
  <c r="E47" i="2" s="1"/>
  <c r="C31" i="8"/>
  <c r="C47" i="8"/>
  <c r="F47" i="8"/>
  <c r="K86" i="8"/>
  <c r="B15" i="8"/>
  <c r="C14" i="8"/>
  <c r="M14" i="8"/>
  <c r="M32" i="8" s="1"/>
  <c r="M87" i="8" s="1"/>
  <c r="G14" i="8"/>
  <c r="G32" i="8" s="1"/>
  <c r="G87" i="8" s="1"/>
  <c r="F14" i="8"/>
  <c r="F32" i="8" s="1"/>
  <c r="F87" i="8" s="1"/>
  <c r="H14" i="8"/>
  <c r="H32" i="8" s="1"/>
  <c r="H87" i="8" s="1"/>
  <c r="K14" i="8"/>
  <c r="K32" i="8" s="1"/>
  <c r="B48" i="8"/>
  <c r="D14" i="8"/>
  <c r="D32" i="8" s="1"/>
  <c r="D87" i="8" s="1"/>
  <c r="B32" i="8"/>
  <c r="E14" i="8"/>
  <c r="E32" i="8" s="1"/>
  <c r="E87" i="8" s="1"/>
  <c r="J14" i="8"/>
  <c r="J32" i="8" s="1"/>
  <c r="I14" i="8"/>
  <c r="I32" i="8" s="1"/>
  <c r="L14" i="8"/>
  <c r="L32" i="8" s="1"/>
  <c r="L87" i="8" s="1"/>
  <c r="D47" i="8"/>
  <c r="I86" i="8"/>
  <c r="E47" i="8"/>
  <c r="J86" i="8"/>
  <c r="C45" i="1"/>
  <c r="C28" i="1"/>
  <c r="M11" i="1"/>
  <c r="M29" i="1" s="1"/>
  <c r="B29" i="1"/>
  <c r="L11" i="1"/>
  <c r="L29" i="1" s="1"/>
  <c r="I11" i="1"/>
  <c r="I29" i="1" s="1"/>
  <c r="D46" i="1" s="1"/>
  <c r="G11" i="1"/>
  <c r="G29" i="1" s="1"/>
  <c r="B46" i="1"/>
  <c r="F11" i="1"/>
  <c r="F29" i="1" s="1"/>
  <c r="E11" i="1"/>
  <c r="E29" i="1" s="1"/>
  <c r="J11" i="1"/>
  <c r="J29" i="1" s="1"/>
  <c r="E46" i="1" s="1"/>
  <c r="D11" i="1"/>
  <c r="D29" i="1" s="1"/>
  <c r="B12" i="1"/>
  <c r="C11" i="1"/>
  <c r="H11" i="1"/>
  <c r="H29" i="1" s="1"/>
  <c r="B48" i="5" l="1"/>
  <c r="B31" i="5"/>
  <c r="B14" i="5"/>
  <c r="D13" i="5"/>
  <c r="D31" i="5" s="1"/>
  <c r="L13" i="5"/>
  <c r="L31" i="5" s="1"/>
  <c r="G13" i="5"/>
  <c r="G31" i="5" s="1"/>
  <c r="I13" i="5"/>
  <c r="I31" i="5" s="1"/>
  <c r="H13" i="5"/>
  <c r="H31" i="5" s="1"/>
  <c r="K13" i="5"/>
  <c r="K31" i="5" s="1"/>
  <c r="C13" i="5"/>
  <c r="J13" i="5"/>
  <c r="J31" i="5" s="1"/>
  <c r="E13" i="5"/>
  <c r="E31" i="5" s="1"/>
  <c r="F13" i="5"/>
  <c r="F31" i="5" s="1"/>
  <c r="M13" i="5"/>
  <c r="M31" i="5" s="1"/>
  <c r="C47" i="5"/>
  <c r="C30" i="5"/>
  <c r="C46" i="4"/>
  <c r="C30" i="4"/>
  <c r="B31" i="4"/>
  <c r="G13" i="4"/>
  <c r="G31" i="4" s="1"/>
  <c r="H13" i="4"/>
  <c r="H31" i="4" s="1"/>
  <c r="M13" i="4"/>
  <c r="M31" i="4" s="1"/>
  <c r="C13" i="4"/>
  <c r="I13" i="4"/>
  <c r="I31" i="4" s="1"/>
  <c r="D47" i="4" s="1"/>
  <c r="J13" i="4"/>
  <c r="J31" i="4" s="1"/>
  <c r="E47" i="4" s="1"/>
  <c r="B14" i="4"/>
  <c r="D13" i="4"/>
  <c r="D31" i="4" s="1"/>
  <c r="L13" i="4"/>
  <c r="L31" i="4" s="1"/>
  <c r="E13" i="4"/>
  <c r="E31" i="4" s="1"/>
  <c r="K13" i="4"/>
  <c r="K31" i="4" s="1"/>
  <c r="F47" i="4" s="1"/>
  <c r="B47" i="4"/>
  <c r="F13" i="4"/>
  <c r="F31" i="4" s="1"/>
  <c r="C31" i="3"/>
  <c r="C47" i="3"/>
  <c r="B32" i="3"/>
  <c r="B48" i="3"/>
  <c r="G14" i="3"/>
  <c r="G32" i="3" s="1"/>
  <c r="J14" i="3"/>
  <c r="J32" i="3" s="1"/>
  <c r="E48" i="3" s="1"/>
  <c r="B15" i="3"/>
  <c r="I14" i="3"/>
  <c r="I32" i="3" s="1"/>
  <c r="D48" i="3" s="1"/>
  <c r="D14" i="3"/>
  <c r="D32" i="3" s="1"/>
  <c r="L14" i="3"/>
  <c r="L32" i="3" s="1"/>
  <c r="C14" i="3"/>
  <c r="K14" i="3"/>
  <c r="K32" i="3" s="1"/>
  <c r="F48" i="3" s="1"/>
  <c r="F14" i="3"/>
  <c r="F32" i="3" s="1"/>
  <c r="E14" i="3"/>
  <c r="E32" i="3" s="1"/>
  <c r="M14" i="3"/>
  <c r="M32" i="3" s="1"/>
  <c r="H14" i="3"/>
  <c r="H32" i="3" s="1"/>
  <c r="B15" i="6"/>
  <c r="B33" i="6" s="1"/>
  <c r="B49" i="6" s="1"/>
  <c r="C14" i="6"/>
  <c r="C32" i="6" s="1"/>
  <c r="C48" i="6" s="1"/>
  <c r="F14" i="6"/>
  <c r="F32" i="6" s="1"/>
  <c r="H14" i="6"/>
  <c r="H32" i="6" s="1"/>
  <c r="M14" i="6"/>
  <c r="M32" i="6" s="1"/>
  <c r="J14" i="6"/>
  <c r="J32" i="6" s="1"/>
  <c r="E48" i="6" s="1"/>
  <c r="E14" i="6"/>
  <c r="E32" i="6" s="1"/>
  <c r="D14" i="6"/>
  <c r="D32" i="6" s="1"/>
  <c r="L14" i="6"/>
  <c r="L32" i="6" s="1"/>
  <c r="G14" i="6"/>
  <c r="G32" i="6" s="1"/>
  <c r="I14" i="6"/>
  <c r="I32" i="6" s="1"/>
  <c r="D48" i="6" s="1"/>
  <c r="K14" i="6"/>
  <c r="K32" i="6" s="1"/>
  <c r="F48" i="6" s="1"/>
  <c r="B15" i="2"/>
  <c r="B33" i="2" s="1"/>
  <c r="B49" i="2" s="1"/>
  <c r="C14" i="2"/>
  <c r="C32" i="2" s="1"/>
  <c r="C48" i="2" s="1"/>
  <c r="L14" i="2"/>
  <c r="L32" i="2" s="1"/>
  <c r="I14" i="2"/>
  <c r="I32" i="2" s="1"/>
  <c r="D48" i="2" s="1"/>
  <c r="K14" i="2"/>
  <c r="K32" i="2" s="1"/>
  <c r="F48" i="2" s="1"/>
  <c r="M14" i="2"/>
  <c r="M32" i="2" s="1"/>
  <c r="D14" i="2"/>
  <c r="D32" i="2" s="1"/>
  <c r="F14" i="2"/>
  <c r="F32" i="2" s="1"/>
  <c r="H14" i="2"/>
  <c r="H32" i="2" s="1"/>
  <c r="E14" i="2"/>
  <c r="E32" i="2" s="1"/>
  <c r="J14" i="2"/>
  <c r="J32" i="2" s="1"/>
  <c r="E48" i="2" s="1"/>
  <c r="G14" i="2"/>
  <c r="G32" i="2" s="1"/>
  <c r="D48" i="8"/>
  <c r="I87" i="8"/>
  <c r="E48" i="8"/>
  <c r="J87" i="8"/>
  <c r="C32" i="8"/>
  <c r="C48" i="8"/>
  <c r="B16" i="8"/>
  <c r="C15" i="8"/>
  <c r="J15" i="8"/>
  <c r="J33" i="8" s="1"/>
  <c r="E15" i="8"/>
  <c r="E33" i="8" s="1"/>
  <c r="E88" i="8" s="1"/>
  <c r="D15" i="8"/>
  <c r="D33" i="8" s="1"/>
  <c r="D88" i="8" s="1"/>
  <c r="L15" i="8"/>
  <c r="L33" i="8" s="1"/>
  <c r="L88" i="8" s="1"/>
  <c r="B49" i="8"/>
  <c r="K15" i="8"/>
  <c r="K33" i="8" s="1"/>
  <c r="M15" i="8"/>
  <c r="M33" i="8" s="1"/>
  <c r="M88" i="8" s="1"/>
  <c r="I15" i="8"/>
  <c r="I33" i="8" s="1"/>
  <c r="F15" i="8"/>
  <c r="F33" i="8" s="1"/>
  <c r="F88" i="8" s="1"/>
  <c r="H15" i="8"/>
  <c r="H33" i="8" s="1"/>
  <c r="H88" i="8" s="1"/>
  <c r="B33" i="8"/>
  <c r="G15" i="8"/>
  <c r="G33" i="8" s="1"/>
  <c r="G88" i="8" s="1"/>
  <c r="F48" i="8"/>
  <c r="K87" i="8"/>
  <c r="B47" i="1"/>
  <c r="B30" i="1"/>
  <c r="C46" i="1"/>
  <c r="C29" i="1"/>
  <c r="B13" i="1"/>
  <c r="C12" i="1"/>
  <c r="F12" i="1"/>
  <c r="F30" i="1" s="1"/>
  <c r="K12" i="1"/>
  <c r="K30" i="1" s="1"/>
  <c r="F47" i="1" s="1"/>
  <c r="E12" i="1"/>
  <c r="E30" i="1" s="1"/>
  <c r="I12" i="1"/>
  <c r="I30" i="1" s="1"/>
  <c r="D47" i="1" s="1"/>
  <c r="M12" i="1"/>
  <c r="M30" i="1" s="1"/>
  <c r="G12" i="1"/>
  <c r="G30" i="1" s="1"/>
  <c r="L12" i="1"/>
  <c r="L30" i="1" s="1"/>
  <c r="D12" i="1"/>
  <c r="D30" i="1" s="1"/>
  <c r="H12" i="1"/>
  <c r="H30" i="1" s="1"/>
  <c r="J12" i="1"/>
  <c r="J30" i="1" s="1"/>
  <c r="E47" i="1" s="1"/>
  <c r="F48" i="5" l="1"/>
  <c r="E48" i="5"/>
  <c r="D48" i="5"/>
  <c r="H14" i="5"/>
  <c r="H32" i="5" s="1"/>
  <c r="B49" i="5"/>
  <c r="B32" i="5"/>
  <c r="F14" i="5"/>
  <c r="F32" i="5" s="1"/>
  <c r="L14" i="5"/>
  <c r="L32" i="5" s="1"/>
  <c r="E14" i="5"/>
  <c r="E32" i="5" s="1"/>
  <c r="G14" i="5"/>
  <c r="G32" i="5" s="1"/>
  <c r="I14" i="5"/>
  <c r="I32" i="5" s="1"/>
  <c r="M14" i="5"/>
  <c r="M32" i="5" s="1"/>
  <c r="D14" i="5"/>
  <c r="D32" i="5" s="1"/>
  <c r="B15" i="5"/>
  <c r="K14" i="5"/>
  <c r="K32" i="5" s="1"/>
  <c r="J14" i="5"/>
  <c r="J32" i="5" s="1"/>
  <c r="C14" i="5"/>
  <c r="C48" i="5"/>
  <c r="C31" i="5"/>
  <c r="C47" i="4"/>
  <c r="C31" i="4"/>
  <c r="E14" i="4"/>
  <c r="E32" i="4" s="1"/>
  <c r="M14" i="4"/>
  <c r="M32" i="4" s="1"/>
  <c r="F14" i="4"/>
  <c r="F32" i="4" s="1"/>
  <c r="D14" i="4"/>
  <c r="D32" i="4" s="1"/>
  <c r="G14" i="4"/>
  <c r="G32" i="4" s="1"/>
  <c r="H14" i="4"/>
  <c r="H32" i="4" s="1"/>
  <c r="K14" i="4"/>
  <c r="K32" i="4" s="1"/>
  <c r="F48" i="4" s="1"/>
  <c r="I14" i="4"/>
  <c r="I32" i="4" s="1"/>
  <c r="D48" i="4" s="1"/>
  <c r="J14" i="4"/>
  <c r="J32" i="4" s="1"/>
  <c r="E48" i="4" s="1"/>
  <c r="L14" i="4"/>
  <c r="L32" i="4" s="1"/>
  <c r="B15" i="4"/>
  <c r="B32" i="4"/>
  <c r="C14" i="4"/>
  <c r="B48" i="4"/>
  <c r="C32" i="3"/>
  <c r="C48" i="3"/>
  <c r="B33" i="3"/>
  <c r="B49" i="3"/>
  <c r="E15" i="3"/>
  <c r="E33" i="3" s="1"/>
  <c r="M15" i="3"/>
  <c r="M33" i="3" s="1"/>
  <c r="H15" i="3"/>
  <c r="H33" i="3" s="1"/>
  <c r="G15" i="3"/>
  <c r="G33" i="3" s="1"/>
  <c r="J15" i="3"/>
  <c r="J33" i="3" s="1"/>
  <c r="E49" i="3" s="1"/>
  <c r="I15" i="3"/>
  <c r="I33" i="3" s="1"/>
  <c r="D49" i="3" s="1"/>
  <c r="D15" i="3"/>
  <c r="D33" i="3" s="1"/>
  <c r="L15" i="3"/>
  <c r="L33" i="3" s="1"/>
  <c r="K15" i="3"/>
  <c r="K33" i="3" s="1"/>
  <c r="F49" i="3" s="1"/>
  <c r="F15" i="3"/>
  <c r="F33" i="3" s="1"/>
  <c r="B16" i="3"/>
  <c r="C15" i="3"/>
  <c r="B16" i="6"/>
  <c r="B34" i="6" s="1"/>
  <c r="B50" i="6" s="1"/>
  <c r="C15" i="6"/>
  <c r="C33" i="6" s="1"/>
  <c r="C49" i="6" s="1"/>
  <c r="L15" i="6"/>
  <c r="L33" i="6" s="1"/>
  <c r="G15" i="6"/>
  <c r="G33" i="6" s="1"/>
  <c r="I15" i="6"/>
  <c r="I33" i="6" s="1"/>
  <c r="D49" i="6" s="1"/>
  <c r="J15" i="6"/>
  <c r="J33" i="6" s="1"/>
  <c r="E49" i="6" s="1"/>
  <c r="E15" i="6"/>
  <c r="E33" i="6" s="1"/>
  <c r="K15" i="6"/>
  <c r="K33" i="6" s="1"/>
  <c r="F49" i="6" s="1"/>
  <c r="H15" i="6"/>
  <c r="H33" i="6" s="1"/>
  <c r="M15" i="6"/>
  <c r="M33" i="6" s="1"/>
  <c r="D15" i="6"/>
  <c r="D33" i="6" s="1"/>
  <c r="F15" i="6"/>
  <c r="F33" i="6" s="1"/>
  <c r="C15" i="2"/>
  <c r="C33" i="2" s="1"/>
  <c r="C49" i="2" s="1"/>
  <c r="B16" i="2"/>
  <c r="B34" i="2" s="1"/>
  <c r="B50" i="2" s="1"/>
  <c r="D15" i="2"/>
  <c r="D33" i="2" s="1"/>
  <c r="F15" i="2"/>
  <c r="F33" i="2" s="1"/>
  <c r="H15" i="2"/>
  <c r="H33" i="2" s="1"/>
  <c r="G15" i="2"/>
  <c r="G33" i="2" s="1"/>
  <c r="E15" i="2"/>
  <c r="E33" i="2" s="1"/>
  <c r="J15" i="2"/>
  <c r="J33" i="2" s="1"/>
  <c r="E49" i="2" s="1"/>
  <c r="L15" i="2"/>
  <c r="L33" i="2" s="1"/>
  <c r="I15" i="2"/>
  <c r="I33" i="2" s="1"/>
  <c r="D49" i="2" s="1"/>
  <c r="K15" i="2"/>
  <c r="K33" i="2" s="1"/>
  <c r="F49" i="2" s="1"/>
  <c r="M15" i="2"/>
  <c r="M33" i="2" s="1"/>
  <c r="E49" i="8"/>
  <c r="J88" i="8"/>
  <c r="C33" i="8"/>
  <c r="C49" i="8"/>
  <c r="C16" i="8"/>
  <c r="B17" i="8"/>
  <c r="F16" i="8"/>
  <c r="F34" i="8" s="1"/>
  <c r="F89" i="8" s="1"/>
  <c r="L16" i="8"/>
  <c r="L34" i="8" s="1"/>
  <c r="L89" i="8" s="1"/>
  <c r="M16" i="8"/>
  <c r="M34" i="8" s="1"/>
  <c r="M89" i="8" s="1"/>
  <c r="B34" i="8"/>
  <c r="B50" i="8"/>
  <c r="K16" i="8"/>
  <c r="K34" i="8" s="1"/>
  <c r="J16" i="8"/>
  <c r="J34" i="8" s="1"/>
  <c r="H16" i="8"/>
  <c r="H34" i="8" s="1"/>
  <c r="H89" i="8" s="1"/>
  <c r="G16" i="8"/>
  <c r="G34" i="8" s="1"/>
  <c r="G89" i="8" s="1"/>
  <c r="I16" i="8"/>
  <c r="I34" i="8" s="1"/>
  <c r="E16" i="8"/>
  <c r="E34" i="8" s="1"/>
  <c r="E89" i="8" s="1"/>
  <c r="D16" i="8"/>
  <c r="D34" i="8" s="1"/>
  <c r="D89" i="8" s="1"/>
  <c r="F49" i="8"/>
  <c r="K88" i="8"/>
  <c r="D49" i="8"/>
  <c r="I88" i="8"/>
  <c r="C47" i="1"/>
  <c r="C30" i="1"/>
  <c r="B48" i="1"/>
  <c r="B31" i="1"/>
  <c r="B14" i="1"/>
  <c r="C13" i="1"/>
  <c r="H13" i="1"/>
  <c r="H31" i="1" s="1"/>
  <c r="M13" i="1"/>
  <c r="M31" i="1" s="1"/>
  <c r="L13" i="1"/>
  <c r="L31" i="1" s="1"/>
  <c r="D13" i="1"/>
  <c r="D31" i="1" s="1"/>
  <c r="F13" i="1"/>
  <c r="F31" i="1" s="1"/>
  <c r="K13" i="1"/>
  <c r="K31" i="1" s="1"/>
  <c r="F48" i="1" s="1"/>
  <c r="J13" i="1"/>
  <c r="J31" i="1" s="1"/>
  <c r="E48" i="1" s="1"/>
  <c r="E13" i="1"/>
  <c r="E31" i="1" s="1"/>
  <c r="G13" i="1"/>
  <c r="G31" i="1" s="1"/>
  <c r="I13" i="1"/>
  <c r="I31" i="1" s="1"/>
  <c r="D48" i="1" s="1"/>
  <c r="E49" i="5" l="1"/>
  <c r="D49" i="5"/>
  <c r="F49" i="5"/>
  <c r="B50" i="5"/>
  <c r="B33" i="5"/>
  <c r="C15" i="5"/>
  <c r="L15" i="5"/>
  <c r="L33" i="5" s="1"/>
  <c r="G15" i="5"/>
  <c r="G33" i="5" s="1"/>
  <c r="I15" i="5"/>
  <c r="I33" i="5" s="1"/>
  <c r="F15" i="5"/>
  <c r="F33" i="5" s="1"/>
  <c r="B16" i="5"/>
  <c r="E15" i="5"/>
  <c r="E33" i="5" s="1"/>
  <c r="H15" i="5"/>
  <c r="H33" i="5" s="1"/>
  <c r="J15" i="5"/>
  <c r="J33" i="5" s="1"/>
  <c r="M15" i="5"/>
  <c r="M33" i="5" s="1"/>
  <c r="D15" i="5"/>
  <c r="D33" i="5" s="1"/>
  <c r="K15" i="5"/>
  <c r="K33" i="5" s="1"/>
  <c r="C32" i="5"/>
  <c r="C49" i="5"/>
  <c r="C48" i="4"/>
  <c r="C32" i="4"/>
  <c r="C15" i="4"/>
  <c r="L15" i="4"/>
  <c r="L33" i="4" s="1"/>
  <c r="M15" i="4"/>
  <c r="M33" i="4" s="1"/>
  <c r="G15" i="4"/>
  <c r="G33" i="4" s="1"/>
  <c r="B33" i="4"/>
  <c r="J15" i="4"/>
  <c r="J33" i="4" s="1"/>
  <c r="E49" i="4" s="1"/>
  <c r="B16" i="4"/>
  <c r="K15" i="4"/>
  <c r="K33" i="4" s="1"/>
  <c r="F49" i="4" s="1"/>
  <c r="H15" i="4"/>
  <c r="H33" i="4" s="1"/>
  <c r="B49" i="4"/>
  <c r="I15" i="4"/>
  <c r="I33" i="4" s="1"/>
  <c r="D49" i="4" s="1"/>
  <c r="F15" i="4"/>
  <c r="F33" i="4" s="1"/>
  <c r="D15" i="4"/>
  <c r="D33" i="4" s="1"/>
  <c r="E15" i="4"/>
  <c r="E33" i="4" s="1"/>
  <c r="C33" i="3"/>
  <c r="C49" i="3"/>
  <c r="B34" i="3"/>
  <c r="B50" i="3"/>
  <c r="B17" i="3"/>
  <c r="H16" i="3"/>
  <c r="H34" i="3" s="1"/>
  <c r="D16" i="3"/>
  <c r="D34" i="3" s="1"/>
  <c r="E16" i="3"/>
  <c r="E34" i="3" s="1"/>
  <c r="K16" i="3"/>
  <c r="K34" i="3" s="1"/>
  <c r="F50" i="3" s="1"/>
  <c r="F16" i="3"/>
  <c r="F34" i="3" s="1"/>
  <c r="C16" i="3"/>
  <c r="G16" i="3"/>
  <c r="G34" i="3" s="1"/>
  <c r="L16" i="3"/>
  <c r="L34" i="3" s="1"/>
  <c r="J16" i="3"/>
  <c r="J34" i="3" s="1"/>
  <c r="E50" i="3" s="1"/>
  <c r="M16" i="3"/>
  <c r="M34" i="3" s="1"/>
  <c r="I16" i="3"/>
  <c r="I34" i="3" s="1"/>
  <c r="D50" i="3" s="1"/>
  <c r="B17" i="6"/>
  <c r="B35" i="6" s="1"/>
  <c r="B51" i="6" s="1"/>
  <c r="C16" i="6"/>
  <c r="C34" i="6" s="1"/>
  <c r="C50" i="6" s="1"/>
  <c r="M16" i="6"/>
  <c r="M34" i="6" s="1"/>
  <c r="D16" i="6"/>
  <c r="D34" i="6" s="1"/>
  <c r="F16" i="6"/>
  <c r="F34" i="6" s="1"/>
  <c r="K16" i="6"/>
  <c r="K34" i="6" s="1"/>
  <c r="F50" i="6" s="1"/>
  <c r="H16" i="6"/>
  <c r="H34" i="6" s="1"/>
  <c r="I16" i="6"/>
  <c r="I34" i="6" s="1"/>
  <c r="D50" i="6" s="1"/>
  <c r="J16" i="6"/>
  <c r="J34" i="6" s="1"/>
  <c r="E50" i="6" s="1"/>
  <c r="E16" i="6"/>
  <c r="E34" i="6" s="1"/>
  <c r="L16" i="6"/>
  <c r="L34" i="6" s="1"/>
  <c r="G16" i="6"/>
  <c r="G34" i="6" s="1"/>
  <c r="B17" i="2"/>
  <c r="B35" i="2" s="1"/>
  <c r="B51" i="2" s="1"/>
  <c r="C16" i="2"/>
  <c r="C34" i="2" s="1"/>
  <c r="C50" i="2" s="1"/>
  <c r="H16" i="2"/>
  <c r="H34" i="2" s="1"/>
  <c r="J16" i="2"/>
  <c r="J34" i="2" s="1"/>
  <c r="E50" i="2" s="1"/>
  <c r="L16" i="2"/>
  <c r="L34" i="2" s="1"/>
  <c r="I16" i="2"/>
  <c r="I34" i="2" s="1"/>
  <c r="D50" i="2" s="1"/>
  <c r="M16" i="2"/>
  <c r="M34" i="2" s="1"/>
  <c r="K16" i="2"/>
  <c r="K34" i="2" s="1"/>
  <c r="F50" i="2" s="1"/>
  <c r="D16" i="2"/>
  <c r="D34" i="2" s="1"/>
  <c r="F16" i="2"/>
  <c r="F34" i="2" s="1"/>
  <c r="E16" i="2"/>
  <c r="E34" i="2" s="1"/>
  <c r="G16" i="2"/>
  <c r="G34" i="2" s="1"/>
  <c r="D50" i="8"/>
  <c r="I89" i="8"/>
  <c r="E50" i="8"/>
  <c r="J89" i="8"/>
  <c r="C50" i="8"/>
  <c r="C34" i="8"/>
  <c r="C17" i="8"/>
  <c r="L17" i="8"/>
  <c r="L35" i="8" s="1"/>
  <c r="L90" i="8" s="1"/>
  <c r="K17" i="8"/>
  <c r="K35" i="8" s="1"/>
  <c r="G17" i="8"/>
  <c r="G35" i="8" s="1"/>
  <c r="G90" i="8" s="1"/>
  <c r="B51" i="8"/>
  <c r="D17" i="8"/>
  <c r="D35" i="8" s="1"/>
  <c r="D90" i="8" s="1"/>
  <c r="J17" i="8"/>
  <c r="J35" i="8" s="1"/>
  <c r="I17" i="8"/>
  <c r="I35" i="8" s="1"/>
  <c r="B35" i="8"/>
  <c r="H17" i="8"/>
  <c r="H35" i="8" s="1"/>
  <c r="H90" i="8" s="1"/>
  <c r="E17" i="8"/>
  <c r="E35" i="8" s="1"/>
  <c r="E90" i="8" s="1"/>
  <c r="F17" i="8"/>
  <c r="F35" i="8" s="1"/>
  <c r="F90" i="8" s="1"/>
  <c r="M17" i="8"/>
  <c r="M35" i="8" s="1"/>
  <c r="M90" i="8" s="1"/>
  <c r="F50" i="8"/>
  <c r="K89" i="8"/>
  <c r="C48" i="1"/>
  <c r="C31" i="1"/>
  <c r="B49" i="1"/>
  <c r="B32" i="1"/>
  <c r="B15" i="1"/>
  <c r="C14" i="1"/>
  <c r="F14" i="1"/>
  <c r="F32" i="1" s="1"/>
  <c r="M14" i="1"/>
  <c r="M32" i="1" s="1"/>
  <c r="D14" i="1"/>
  <c r="D32" i="1" s="1"/>
  <c r="J14" i="1"/>
  <c r="J32" i="1" s="1"/>
  <c r="E49" i="1" s="1"/>
  <c r="E14" i="1"/>
  <c r="E32" i="1" s="1"/>
  <c r="H14" i="1"/>
  <c r="H32" i="1" s="1"/>
  <c r="G14" i="1"/>
  <c r="G32" i="1" s="1"/>
  <c r="K14" i="1"/>
  <c r="K32" i="1" s="1"/>
  <c r="F49" i="1" s="1"/>
  <c r="L14" i="1"/>
  <c r="L32" i="1" s="1"/>
  <c r="I14" i="1"/>
  <c r="I32" i="1" s="1"/>
  <c r="D49" i="1" s="1"/>
  <c r="D50" i="5" l="1"/>
  <c r="F50" i="5"/>
  <c r="E50" i="5"/>
  <c r="C50" i="5"/>
  <c r="C33" i="5"/>
  <c r="B34" i="5"/>
  <c r="B51" i="5"/>
  <c r="B17" i="5"/>
  <c r="K16" i="5"/>
  <c r="K34" i="5" s="1"/>
  <c r="M16" i="5"/>
  <c r="M34" i="5" s="1"/>
  <c r="C16" i="5"/>
  <c r="D16" i="5"/>
  <c r="D34" i="5" s="1"/>
  <c r="F16" i="5"/>
  <c r="F34" i="5" s="1"/>
  <c r="H16" i="5"/>
  <c r="H34" i="5" s="1"/>
  <c r="G16" i="5"/>
  <c r="G34" i="5" s="1"/>
  <c r="J16" i="5"/>
  <c r="J34" i="5" s="1"/>
  <c r="E16" i="5"/>
  <c r="E34" i="5" s="1"/>
  <c r="L16" i="5"/>
  <c r="L34" i="5" s="1"/>
  <c r="I16" i="5"/>
  <c r="I34" i="5" s="1"/>
  <c r="C33" i="4"/>
  <c r="C49" i="4"/>
  <c r="B50" i="4"/>
  <c r="B17" i="4"/>
  <c r="D16" i="4"/>
  <c r="D34" i="4" s="1"/>
  <c r="L16" i="4"/>
  <c r="L34" i="4" s="1"/>
  <c r="H16" i="4"/>
  <c r="H34" i="4" s="1"/>
  <c r="I16" i="4"/>
  <c r="I34" i="4" s="1"/>
  <c r="D50" i="4" s="1"/>
  <c r="B34" i="4"/>
  <c r="C16" i="4"/>
  <c r="M16" i="4"/>
  <c r="M34" i="4" s="1"/>
  <c r="E16" i="4"/>
  <c r="E34" i="4" s="1"/>
  <c r="G16" i="4"/>
  <c r="G34" i="4" s="1"/>
  <c r="K16" i="4"/>
  <c r="K34" i="4" s="1"/>
  <c r="F50" i="4" s="1"/>
  <c r="J16" i="4"/>
  <c r="J34" i="4" s="1"/>
  <c r="E50" i="4" s="1"/>
  <c r="F16" i="4"/>
  <c r="F34" i="4" s="1"/>
  <c r="C34" i="3"/>
  <c r="C50" i="3"/>
  <c r="B35" i="3"/>
  <c r="B51" i="3"/>
  <c r="C17" i="3"/>
  <c r="M17" i="3"/>
  <c r="M35" i="3" s="1"/>
  <c r="E17" i="3"/>
  <c r="E35" i="3" s="1"/>
  <c r="D17" i="3"/>
  <c r="D35" i="3" s="1"/>
  <c r="I17" i="3"/>
  <c r="I35" i="3" s="1"/>
  <c r="D51" i="3" s="1"/>
  <c r="J17" i="3"/>
  <c r="J35" i="3" s="1"/>
  <c r="E51" i="3" s="1"/>
  <c r="K17" i="3"/>
  <c r="K35" i="3" s="1"/>
  <c r="F51" i="3" s="1"/>
  <c r="H17" i="3"/>
  <c r="H35" i="3" s="1"/>
  <c r="G17" i="3"/>
  <c r="G35" i="3" s="1"/>
  <c r="F17" i="3"/>
  <c r="F35" i="3" s="1"/>
  <c r="L17" i="3"/>
  <c r="L35" i="3" s="1"/>
  <c r="C17" i="6"/>
  <c r="C35" i="6" s="1"/>
  <c r="C51" i="6" s="1"/>
  <c r="E17" i="6"/>
  <c r="E35" i="6" s="1"/>
  <c r="I17" i="6"/>
  <c r="I35" i="6" s="1"/>
  <c r="D51" i="6" s="1"/>
  <c r="M17" i="6"/>
  <c r="M35" i="6" s="1"/>
  <c r="K17" i="6"/>
  <c r="K35" i="6" s="1"/>
  <c r="F51" i="6" s="1"/>
  <c r="D17" i="6"/>
  <c r="D35" i="6" s="1"/>
  <c r="F17" i="6"/>
  <c r="F35" i="6" s="1"/>
  <c r="H17" i="6"/>
  <c r="H35" i="6" s="1"/>
  <c r="J17" i="6"/>
  <c r="J35" i="6" s="1"/>
  <c r="E51" i="6" s="1"/>
  <c r="L17" i="6"/>
  <c r="L35" i="6" s="1"/>
  <c r="G17" i="6"/>
  <c r="G35" i="6" s="1"/>
  <c r="C17" i="2"/>
  <c r="C35" i="2" s="1"/>
  <c r="C51" i="2" s="1"/>
  <c r="F17" i="2"/>
  <c r="F35" i="2" s="1"/>
  <c r="H17" i="2"/>
  <c r="H35" i="2" s="1"/>
  <c r="G17" i="2"/>
  <c r="G35" i="2" s="1"/>
  <c r="I17" i="2"/>
  <c r="I35" i="2" s="1"/>
  <c r="D51" i="2" s="1"/>
  <c r="K17" i="2"/>
  <c r="K35" i="2" s="1"/>
  <c r="F51" i="2" s="1"/>
  <c r="D17" i="2"/>
  <c r="D35" i="2" s="1"/>
  <c r="E17" i="2"/>
  <c r="E35" i="2" s="1"/>
  <c r="M17" i="2"/>
  <c r="M35" i="2" s="1"/>
  <c r="L17" i="2"/>
  <c r="L35" i="2" s="1"/>
  <c r="J17" i="2"/>
  <c r="J35" i="2" s="1"/>
  <c r="E51" i="2" s="1"/>
  <c r="F51" i="8"/>
  <c r="K90" i="8"/>
  <c r="C51" i="8"/>
  <c r="C35" i="8"/>
  <c r="E51" i="8"/>
  <c r="J90" i="8"/>
  <c r="D51" i="8"/>
  <c r="I90" i="8"/>
  <c r="B50" i="1"/>
  <c r="B33" i="1"/>
  <c r="C49" i="1"/>
  <c r="C32" i="1"/>
  <c r="B16" i="1"/>
  <c r="C15" i="1"/>
  <c r="F15" i="1"/>
  <c r="F33" i="1" s="1"/>
  <c r="G15" i="1"/>
  <c r="G33" i="1" s="1"/>
  <c r="H15" i="1"/>
  <c r="H33" i="1" s="1"/>
  <c r="J15" i="1"/>
  <c r="J33" i="1" s="1"/>
  <c r="E50" i="1" s="1"/>
  <c r="M15" i="1"/>
  <c r="M33" i="1" s="1"/>
  <c r="L15" i="1"/>
  <c r="L33" i="1" s="1"/>
  <c r="K15" i="1"/>
  <c r="K33" i="1" s="1"/>
  <c r="F50" i="1" s="1"/>
  <c r="I15" i="1"/>
  <c r="I33" i="1" s="1"/>
  <c r="D50" i="1" s="1"/>
  <c r="E15" i="1"/>
  <c r="E33" i="1" s="1"/>
  <c r="D15" i="1"/>
  <c r="D33" i="1" s="1"/>
  <c r="F51" i="5" l="1"/>
  <c r="E51" i="5"/>
  <c r="D51" i="5"/>
  <c r="C51" i="5"/>
  <c r="C34" i="5"/>
  <c r="B52" i="5"/>
  <c r="B35" i="5"/>
  <c r="C17" i="5"/>
  <c r="F17" i="5"/>
  <c r="F35" i="5" s="1"/>
  <c r="L17" i="5"/>
  <c r="L35" i="5" s="1"/>
  <c r="M17" i="5"/>
  <c r="M35" i="5" s="1"/>
  <c r="I17" i="5"/>
  <c r="I35" i="5" s="1"/>
  <c r="K17" i="5"/>
  <c r="K35" i="5" s="1"/>
  <c r="G17" i="5"/>
  <c r="G35" i="5" s="1"/>
  <c r="E17" i="5"/>
  <c r="E35" i="5" s="1"/>
  <c r="J17" i="5"/>
  <c r="J35" i="5" s="1"/>
  <c r="H17" i="5"/>
  <c r="H35" i="5" s="1"/>
  <c r="D17" i="5"/>
  <c r="D35" i="5" s="1"/>
  <c r="B51" i="4"/>
  <c r="C17" i="4"/>
  <c r="H17" i="4"/>
  <c r="H35" i="4" s="1"/>
  <c r="F17" i="4"/>
  <c r="F35" i="4" s="1"/>
  <c r="M17" i="4"/>
  <c r="M35" i="4" s="1"/>
  <c r="B35" i="4"/>
  <c r="I17" i="4"/>
  <c r="I35" i="4" s="1"/>
  <c r="D51" i="4" s="1"/>
  <c r="D17" i="4"/>
  <c r="D35" i="4" s="1"/>
  <c r="J17" i="4"/>
  <c r="J35" i="4" s="1"/>
  <c r="E51" i="4" s="1"/>
  <c r="E17" i="4"/>
  <c r="E35" i="4" s="1"/>
  <c r="L17" i="4"/>
  <c r="L35" i="4" s="1"/>
  <c r="K17" i="4"/>
  <c r="K35" i="4" s="1"/>
  <c r="F51" i="4" s="1"/>
  <c r="G17" i="4"/>
  <c r="G35" i="4" s="1"/>
  <c r="C50" i="4"/>
  <c r="C34" i="4"/>
  <c r="C35" i="3"/>
  <c r="C51" i="3"/>
  <c r="C50" i="1"/>
  <c r="C33" i="1"/>
  <c r="B51" i="1"/>
  <c r="B34" i="1"/>
  <c r="B17" i="1"/>
  <c r="C16" i="1"/>
  <c r="H16" i="1"/>
  <c r="H34" i="1" s="1"/>
  <c r="F16" i="1"/>
  <c r="F34" i="1" s="1"/>
  <c r="E16" i="1"/>
  <c r="E34" i="1" s="1"/>
  <c r="D16" i="1"/>
  <c r="D34" i="1" s="1"/>
  <c r="L16" i="1"/>
  <c r="L34" i="1" s="1"/>
  <c r="K16" i="1"/>
  <c r="K34" i="1" s="1"/>
  <c r="F51" i="1" s="1"/>
  <c r="J16" i="1"/>
  <c r="J34" i="1" s="1"/>
  <c r="E51" i="1" s="1"/>
  <c r="G16" i="1"/>
  <c r="G34" i="1" s="1"/>
  <c r="I16" i="1"/>
  <c r="I34" i="1" s="1"/>
  <c r="D51" i="1" s="1"/>
  <c r="M16" i="1"/>
  <c r="M34" i="1" s="1"/>
  <c r="E52" i="5" l="1"/>
  <c r="D52" i="5"/>
  <c r="F52" i="5"/>
  <c r="C52" i="5"/>
  <c r="C35" i="5"/>
  <c r="C51" i="4"/>
  <c r="C35" i="4"/>
  <c r="C51" i="1"/>
  <c r="C34" i="1"/>
  <c r="B52" i="1"/>
  <c r="B35" i="1"/>
  <c r="C17" i="1"/>
  <c r="G17" i="1"/>
  <c r="G35" i="1" s="1"/>
  <c r="F17" i="1"/>
  <c r="F35" i="1" s="1"/>
  <c r="I17" i="1"/>
  <c r="I35" i="1" s="1"/>
  <c r="D52" i="1" s="1"/>
  <c r="E17" i="1"/>
  <c r="E35" i="1" s="1"/>
  <c r="J17" i="1"/>
  <c r="J35" i="1" s="1"/>
  <c r="E52" i="1" s="1"/>
  <c r="H17" i="1"/>
  <c r="H35" i="1" s="1"/>
  <c r="K17" i="1"/>
  <c r="K35" i="1" s="1"/>
  <c r="F52" i="1" s="1"/>
  <c r="L17" i="1"/>
  <c r="L35" i="1" s="1"/>
  <c r="M17" i="1"/>
  <c r="M35" i="1" s="1"/>
  <c r="D17" i="1"/>
  <c r="D35" i="1" s="1"/>
  <c r="C52" i="1" l="1"/>
  <c r="C35" i="1"/>
  <c r="H6" i="6"/>
  <c r="H24" i="6" s="1"/>
  <c r="I6" i="6"/>
  <c r="I24" i="6" s="1"/>
  <c r="D40" i="6" s="1"/>
  <c r="G6" i="6"/>
  <c r="G24" i="6" s="1"/>
  <c r="L6" i="6"/>
  <c r="L24" i="6" s="1"/>
  <c r="M6" i="6"/>
  <c r="M24" i="6" s="1"/>
  <c r="J6" i="6"/>
  <c r="J24" i="6" s="1"/>
  <c r="E40" i="6" s="1"/>
  <c r="D6" i="6" l="1"/>
  <c r="D24" i="6" s="1"/>
  <c r="E6" i="6"/>
  <c r="E24" i="6" s="1"/>
  <c r="K6" i="6"/>
  <c r="K24" i="6" s="1"/>
  <c r="F40" i="6" s="1"/>
  <c r="F6" i="6"/>
  <c r="F24" i="6" s="1"/>
</calcChain>
</file>

<file path=xl/sharedStrings.xml><?xml version="1.0" encoding="utf-8"?>
<sst xmlns="http://schemas.openxmlformats.org/spreadsheetml/2006/main" count="482" uniqueCount="97">
  <si>
    <t xml:space="preserve">   Temperature </t>
  </si>
  <si>
    <t>Relative   Humidity  (%)</t>
  </si>
  <si>
    <t>Chung-Pfost Eqn.</t>
  </si>
  <si>
    <t>C</t>
  </si>
  <si>
    <t>F</t>
  </si>
  <si>
    <t>EMC = E - F * ln[ -(T + C)*ln(RH)]</t>
  </si>
  <si>
    <t>where</t>
  </si>
  <si>
    <t>EMC = Moisture content, db decimal</t>
  </si>
  <si>
    <t xml:space="preserve">C = </t>
  </si>
  <si>
    <t xml:space="preserve">E = </t>
  </si>
  <si>
    <t xml:space="preserve">F = </t>
  </si>
  <si>
    <t>Source: ASAE Data D245.4 / Chung-Pfost Eqn.</t>
  </si>
  <si>
    <t>Modified Henderson Eqn.</t>
  </si>
  <si>
    <t>M = ((ln(1-rh)/(-K*(T+C)))^(1/N)</t>
  </si>
  <si>
    <t>EMC = Moisture content, % db</t>
  </si>
  <si>
    <t xml:space="preserve">K = </t>
  </si>
  <si>
    <t xml:space="preserve">N = </t>
  </si>
  <si>
    <t>Source: ASAE Data D245.4 / Modified Henderson Eqn.</t>
  </si>
  <si>
    <t>Equilibrium Moisture Content of</t>
  </si>
  <si>
    <t>Y axis:</t>
  </si>
  <si>
    <t>Kernel  Moisture, % wb</t>
  </si>
  <si>
    <t>Safe</t>
  </si>
  <si>
    <t>Safer</t>
  </si>
  <si>
    <t>Unsafe</t>
  </si>
  <si>
    <t>Grain Sorghum at two Temperatures</t>
  </si>
  <si>
    <t>EQUILIBRIUM  MOISTURE  CONTENT OF SOYBEAN (%db)</t>
  </si>
  <si>
    <t>EQUILIBRIUM  MOISTURE  CONTENT OF SOYBEAN (%wb)</t>
  </si>
  <si>
    <t>Temperature</t>
  </si>
  <si>
    <t>RH</t>
  </si>
  <si>
    <t>Equilibrium Moisture Content, % wb</t>
  </si>
  <si>
    <t>Soybean</t>
  </si>
  <si>
    <t>Grain Sorghum</t>
  </si>
  <si>
    <t>Soft Red Winter Wheat</t>
  </si>
  <si>
    <t>EQUILIBRIUM MOISTURE CONTENT OF SOFT RED WINTER WHEAT (%db)</t>
  </si>
  <si>
    <t>Relative Humidity, %</t>
  </si>
  <si>
    <t>EQUILIBRIUM MOISTURE CONTENT OF SOFT RED WINTER WHEAT (%wb)</t>
  </si>
  <si>
    <t>EQUILIBRIUM  MOISTURE  CONTENT OF SHELLED YELLOW CORN (%wb)</t>
  </si>
  <si>
    <t>EQUILIBRIUM  MOISTURE  CONTENT OF GRAIN SORGHUM (%db)</t>
  </si>
  <si>
    <t>EQUILIBRIUM  MOISTURE  CONTENT OF GRAIN SORGHUM (%wb)</t>
  </si>
  <si>
    <t>%</t>
  </si>
  <si>
    <t>Moisture Content</t>
  </si>
  <si>
    <t xml:space="preserve"> % db</t>
  </si>
  <si>
    <t xml:space="preserve"> % wb</t>
  </si>
  <si>
    <t>White EMC - Yellow EMC (%wb)</t>
  </si>
  <si>
    <t>Source: ASAE Data D245.4 / Chung-Pfost Eqn. with parameters from Bartosik and Maier, 2007.</t>
  </si>
  <si>
    <t xml:space="preserve">   Biosystems and Agricultural Engineering Department</t>
  </si>
  <si>
    <t xml:space="preserve">   University of Kentucky Research and Education Center</t>
  </si>
  <si>
    <t xml:space="preserve">   Princeton, KY 42445-0469</t>
  </si>
  <si>
    <t xml:space="preserve">   270-365-7541 x 213</t>
  </si>
  <si>
    <t xml:space="preserve">   Email: smcneill@uky.edu</t>
  </si>
  <si>
    <t xml:space="preserve">   Web: www.uky.edu/bae</t>
  </si>
  <si>
    <t>Yellow Maize</t>
  </si>
  <si>
    <t>White Maize</t>
  </si>
  <si>
    <t>EQUILIBRIUM  MOISTURE  CONTENT OF SHELLED YELLOW MAIZE (%db)</t>
  </si>
  <si>
    <t>20 C</t>
  </si>
  <si>
    <t>40 C</t>
  </si>
  <si>
    <t>EQUILIBRIUM  MOISTURE  CONTENT OF SHELLED WHITE MAIZE (%db)</t>
  </si>
  <si>
    <t>EQUILIBRIUM  MOISTURE  CONTENT OF SHELLED YELLOW MAIZE (%wb)</t>
  </si>
  <si>
    <t>EQUILIBRIUM  MOISTURE  CONTENT OF SHELLED WHITE MAIZE (%wb)</t>
  </si>
  <si>
    <t>EQUILIBRIUM MOISTURE CONTENT OF PADDY RICE (%db)</t>
  </si>
  <si>
    <t>EQUILIBRIUM MOISTURE CONTENT OF PADDY RICE (%wb)</t>
  </si>
  <si>
    <t>Paddy Rice at two Temperatures</t>
  </si>
  <si>
    <t>Legend</t>
  </si>
  <si>
    <t>White Maize at two Temperatures</t>
  </si>
  <si>
    <t>SRW Wheat at two Temperatures</t>
  </si>
  <si>
    <t xml:space="preserve">   Extension Professor</t>
  </si>
  <si>
    <t>Paddy Rice</t>
  </si>
  <si>
    <t xml:space="preserve"> Groundnut</t>
  </si>
  <si>
    <t>Groundnut at two Temperatures</t>
  </si>
  <si>
    <t>Soybean at two Temperatures</t>
  </si>
  <si>
    <t>Yellow Maize at two Temperatures</t>
  </si>
  <si>
    <t>Prepared by:   Samuel G. McNeill, PhD, PE</t>
  </si>
  <si>
    <t xml:space="preserve">   Skype: sam.mcneill2</t>
  </si>
  <si>
    <t>Kabuli Chickpea at two Temperatures</t>
  </si>
  <si>
    <t>EQUILIBRIUM MOISTURE CONTENT OF KABULI CHICKPEA (%wb)</t>
  </si>
  <si>
    <t>EQUILIBRIUM MOISTURE CONTENT OF KABULI CHICKPEA (%db)</t>
  </si>
  <si>
    <t>Kabuli Chickpea</t>
  </si>
  <si>
    <t>Black Sesame</t>
  </si>
  <si>
    <t>White Sesame</t>
  </si>
  <si>
    <t>Black Sesame at two Temperatures</t>
  </si>
  <si>
    <t>EQUILIBRIUM MOISTURE CONTENT OF BLACK SESAME  (%wb)</t>
  </si>
  <si>
    <t>EQUILIBRIUM MOISTURE CONTENT OF BLACK SESAME (%db)</t>
  </si>
  <si>
    <t>White Sesame at two Temperatures</t>
  </si>
  <si>
    <t>EQUILIBRIUM  MOISTURE  CONTENT OF WHITE SESAME (%wb)</t>
  </si>
  <si>
    <t>EQUILIBRIUM  MOISTURE  CONTENT OF WHITE SESAME (%db)</t>
  </si>
  <si>
    <t>EQUILIBRIUM  MOISTURE  CONTENT OF GROUDNUT (%db)</t>
  </si>
  <si>
    <t>EQUILIBRIUM  MOISTURE  CONTENT OF GROUDNUT (%wb)</t>
  </si>
  <si>
    <t>EQUILIBRIUM  MOISTURE  CONTENT OF MILLET (%db)</t>
  </si>
  <si>
    <t xml:space="preserve">A = </t>
  </si>
  <si>
    <t xml:space="preserve">B = </t>
  </si>
  <si>
    <t>Source: ASAE Data D245.6 / Modified Henderson Eqn.</t>
  </si>
  <si>
    <t>EQUILIBRIUM  MOISTURE  CONTENT OF  MILLET (%wb)</t>
  </si>
  <si>
    <t>Millet at two Temperatures</t>
  </si>
  <si>
    <t>Legnd</t>
  </si>
  <si>
    <t>Millet</t>
  </si>
  <si>
    <t>Enter the temperature (C) and relative humidity (%) to calculate the corresponding equilibrium moisture content (%wb) for various grains.</t>
  </si>
  <si>
    <t>Temperature conversion: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</si>
</sst>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E+00"/>
    <numFmt numFmtId="166" formatCode="0.0000E+00"/>
  </numFmts>
  <fonts count="10" x14ac:knownFonts="1">
    <font>
      <sz val="12"/>
      <name val="Times New Roman"/>
    </font>
    <font>
      <sz val="8"/>
      <name val="Times New Roman"/>
      <family val="1"/>
    </font>
    <font>
      <sz val="12"/>
      <name val="Times New Roman"/>
      <family val="1"/>
    </font>
    <font>
      <sz val="12"/>
      <color rgb="FF0000FF"/>
      <name val="Times New Roman"/>
      <family val="1"/>
    </font>
    <font>
      <b/>
      <sz val="12"/>
      <color rgb="FF0000FF"/>
      <name val="Arial"/>
      <family val="2"/>
    </font>
    <font>
      <u/>
      <sz val="10"/>
      <color indexed="12"/>
      <name val="Arial"/>
      <family val="2"/>
    </font>
    <font>
      <sz val="14"/>
      <name val="Times New Roman"/>
      <family val="1"/>
    </font>
    <font>
      <b/>
      <sz val="12"/>
      <color theme="9" tint="-0.249977111117893"/>
      <name val="Arial"/>
      <family val="2"/>
    </font>
    <font>
      <b/>
      <sz val="12"/>
      <color theme="9" tint="-0.249977111117893"/>
      <name val="Times New Roman"/>
      <family val="1"/>
    </font>
    <font>
      <b/>
      <sz val="12"/>
      <color rgb="FF0000FF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0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0"/>
      </top>
      <bottom/>
      <diagonal/>
    </border>
  </borders>
  <cellStyleXfs count="3">
    <xf numFmtId="0" fontId="0" fillId="0" borderId="0">
      <alignment vertical="top"/>
    </xf>
    <xf numFmtId="0" fontId="2" fillId="0" borderId="0">
      <alignment vertical="top"/>
    </xf>
    <xf numFmtId="0" fontId="5" fillId="0" borderId="0" applyNumberFormat="0" applyFill="0" applyBorder="0" applyAlignment="0" applyProtection="0">
      <alignment vertical="top"/>
      <protection locked="0"/>
    </xf>
  </cellStyleXfs>
  <cellXfs count="113">
    <xf numFmtId="0" fontId="0" fillId="0" borderId="0" xfId="0" applyAlignment="1"/>
    <xf numFmtId="164" fontId="0" fillId="0" borderId="0" xfId="0" applyNumberFormat="1" applyAlignment="1"/>
    <xf numFmtId="164" fontId="0" fillId="0" borderId="1" xfId="0" applyNumberFormat="1" applyFill="1" applyBorder="1" applyAlignment="1"/>
    <xf numFmtId="0" fontId="0" fillId="0" borderId="1" xfId="0" applyFill="1" applyBorder="1" applyAlignment="1"/>
    <xf numFmtId="1" fontId="0" fillId="0" borderId="0" xfId="0" applyNumberFormat="1" applyAlignment="1"/>
    <xf numFmtId="2" fontId="0" fillId="0" borderId="0" xfId="0" applyNumberFormat="1" applyAlignment="1"/>
    <xf numFmtId="1" fontId="0" fillId="0" borderId="1" xfId="0" applyNumberFormat="1" applyFill="1" applyBorder="1" applyAlignment="1"/>
    <xf numFmtId="0" fontId="0" fillId="0" borderId="0" xfId="0" applyAlignment="1">
      <alignment horizontal="right"/>
    </xf>
    <xf numFmtId="164" fontId="0" fillId="0" borderId="0" xfId="0" applyNumberFormat="1" applyFill="1" applyAlignment="1"/>
    <xf numFmtId="165" fontId="0" fillId="0" borderId="0" xfId="0" applyNumberFormat="1" applyAlignment="1"/>
    <xf numFmtId="0" fontId="2" fillId="0" borderId="0" xfId="0" applyFont="1" applyAlignment="1"/>
    <xf numFmtId="166" fontId="0" fillId="0" borderId="0" xfId="0" applyNumberFormat="1" applyAlignment="1"/>
    <xf numFmtId="164" fontId="0" fillId="0" borderId="2" xfId="0" applyNumberFormat="1" applyBorder="1" applyAlignment="1"/>
    <xf numFmtId="0" fontId="0" fillId="0" borderId="6" xfId="0" applyBorder="1" applyAlignment="1"/>
    <xf numFmtId="0" fontId="0" fillId="0" borderId="6" xfId="0" applyFill="1" applyBorder="1" applyAlignment="1"/>
    <xf numFmtId="0" fontId="0" fillId="0" borderId="4" xfId="0" applyBorder="1" applyAlignment="1"/>
    <xf numFmtId="0" fontId="0" fillId="0" borderId="4" xfId="0" applyFill="1" applyBorder="1" applyAlignment="1"/>
    <xf numFmtId="164" fontId="0" fillId="0" borderId="0" xfId="0" applyNumberFormat="1" applyBorder="1" applyAlignment="1"/>
    <xf numFmtId="0" fontId="2" fillId="0" borderId="0" xfId="0" applyFont="1" applyAlignment="1">
      <alignment horizontal="right"/>
    </xf>
    <xf numFmtId="0" fontId="0" fillId="0" borderId="2" xfId="0" applyBorder="1" applyAlignment="1">
      <alignment horizontal="right"/>
    </xf>
    <xf numFmtId="0" fontId="0" fillId="2" borderId="2" xfId="0" applyFill="1" applyBorder="1" applyAlignment="1"/>
    <xf numFmtId="0" fontId="0" fillId="0" borderId="4" xfId="0" applyBorder="1" applyAlignment="1">
      <alignment horizontal="right"/>
    </xf>
    <xf numFmtId="1" fontId="0" fillId="0" borderId="0" xfId="0" applyNumberFormat="1" applyBorder="1" applyAlignment="1"/>
    <xf numFmtId="0" fontId="0" fillId="0" borderId="8" xfId="0" applyFill="1" applyBorder="1" applyAlignment="1"/>
    <xf numFmtId="0" fontId="0" fillId="0" borderId="2" xfId="0" applyBorder="1" applyAlignment="1"/>
    <xf numFmtId="0" fontId="0" fillId="0" borderId="0" xfId="0" applyBorder="1" applyAlignment="1"/>
    <xf numFmtId="9" fontId="0" fillId="0" borderId="2" xfId="0" applyNumberFormat="1" applyBorder="1" applyAlignment="1"/>
    <xf numFmtId="1" fontId="0" fillId="3" borderId="0" xfId="0" applyNumberFormat="1" applyFill="1" applyBorder="1" applyAlignment="1"/>
    <xf numFmtId="164" fontId="0" fillId="3" borderId="0" xfId="0" applyNumberFormat="1" applyFill="1" applyAlignment="1"/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right"/>
    </xf>
    <xf numFmtId="0" fontId="0" fillId="0" borderId="9" xfId="0" applyBorder="1" applyAlignment="1"/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0" xfId="0" applyBorder="1" applyAlignment="1"/>
    <xf numFmtId="1" fontId="0" fillId="0" borderId="2" xfId="0" applyNumberFormat="1" applyBorder="1" applyAlignment="1"/>
    <xf numFmtId="1" fontId="0" fillId="0" borderId="10" xfId="0" applyNumberFormat="1" applyBorder="1" applyAlignment="1"/>
    <xf numFmtId="1" fontId="0" fillId="0" borderId="6" xfId="0" applyNumberFormat="1" applyBorder="1" applyAlignment="1"/>
    <xf numFmtId="1" fontId="0" fillId="0" borderId="4" xfId="0" applyNumberFormat="1" applyBorder="1" applyAlignment="1"/>
    <xf numFmtId="0" fontId="2" fillId="0" borderId="0" xfId="0" applyFont="1" applyAlignment="1">
      <alignment horizontal="center"/>
    </xf>
    <xf numFmtId="164" fontId="3" fillId="0" borderId="0" xfId="0" applyNumberFormat="1" applyFont="1" applyBorder="1" applyAlignment="1"/>
    <xf numFmtId="1" fontId="0" fillId="4" borderId="0" xfId="0" applyNumberFormat="1" applyFill="1" applyBorder="1" applyAlignment="1"/>
    <xf numFmtId="1" fontId="0" fillId="4" borderId="0" xfId="0" applyNumberFormat="1" applyFill="1" applyAlignment="1"/>
    <xf numFmtId="1" fontId="0" fillId="4" borderId="2" xfId="0" applyNumberFormat="1" applyFill="1" applyBorder="1" applyAlignment="1"/>
    <xf numFmtId="0" fontId="0" fillId="4" borderId="2" xfId="0" applyFill="1" applyBorder="1" applyAlignment="1"/>
    <xf numFmtId="1" fontId="0" fillId="0" borderId="9" xfId="0" applyNumberFormat="1" applyBorder="1" applyAlignment="1"/>
    <xf numFmtId="0" fontId="2" fillId="0" borderId="0" xfId="0" applyFont="1" applyAlignment="1">
      <alignment horizontal="center"/>
    </xf>
    <xf numFmtId="0" fontId="0" fillId="5" borderId="0" xfId="0" applyFill="1" applyAlignment="1"/>
    <xf numFmtId="0" fontId="2" fillId="5" borderId="0" xfId="0" applyFont="1" applyFill="1" applyAlignment="1"/>
    <xf numFmtId="0" fontId="2" fillId="5" borderId="7" xfId="0" applyFon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6" fillId="5" borderId="0" xfId="0" applyFont="1" applyFill="1" applyAlignment="1"/>
    <xf numFmtId="0" fontId="6" fillId="5" borderId="0" xfId="2" applyFont="1" applyFill="1" applyAlignment="1" applyProtection="1"/>
    <xf numFmtId="0" fontId="6" fillId="5" borderId="0" xfId="0" applyFont="1" applyFill="1" applyBorder="1" applyAlignment="1"/>
    <xf numFmtId="0" fontId="0" fillId="5" borderId="7" xfId="0" applyFill="1" applyBorder="1" applyAlignment="1"/>
    <xf numFmtId="0" fontId="0" fillId="5" borderId="7" xfId="0" applyFill="1" applyBorder="1" applyAlignment="1">
      <alignment horizontal="center" wrapText="1"/>
    </xf>
    <xf numFmtId="0" fontId="2" fillId="5" borderId="7" xfId="0" applyFont="1" applyFill="1" applyBorder="1" applyAlignment="1">
      <alignment horizontal="center" wrapText="1"/>
    </xf>
    <xf numFmtId="0" fontId="2" fillId="0" borderId="0" xfId="1" applyAlignment="1"/>
    <xf numFmtId="164" fontId="2" fillId="0" borderId="2" xfId="1" applyNumberFormat="1" applyBorder="1" applyAlignment="1"/>
    <xf numFmtId="1" fontId="2" fillId="0" borderId="2" xfId="1" applyNumberFormat="1" applyBorder="1" applyAlignment="1"/>
    <xf numFmtId="164" fontId="2" fillId="0" borderId="0" xfId="1" applyNumberFormat="1" applyAlignment="1"/>
    <xf numFmtId="1" fontId="2" fillId="0" borderId="0" xfId="1" applyNumberFormat="1" applyAlignment="1"/>
    <xf numFmtId="9" fontId="2" fillId="0" borderId="2" xfId="1" applyNumberFormat="1" applyBorder="1" applyAlignment="1"/>
    <xf numFmtId="0" fontId="2" fillId="0" borderId="2" xfId="1" applyBorder="1" applyAlignment="1">
      <alignment horizontal="right"/>
    </xf>
    <xf numFmtId="0" fontId="2" fillId="0" borderId="0" xfId="1" applyAlignment="1">
      <alignment horizontal="right"/>
    </xf>
    <xf numFmtId="164" fontId="2" fillId="0" borderId="1" xfId="1" applyNumberFormat="1" applyFill="1" applyBorder="1" applyAlignment="1"/>
    <xf numFmtId="0" fontId="2" fillId="0" borderId="4" xfId="1" applyBorder="1" applyAlignment="1"/>
    <xf numFmtId="0" fontId="2" fillId="0" borderId="6" xfId="1" applyBorder="1" applyAlignment="1"/>
    <xf numFmtId="1" fontId="2" fillId="0" borderId="0" xfId="1" applyNumberFormat="1" applyBorder="1" applyAlignment="1"/>
    <xf numFmtId="0" fontId="2" fillId="0" borderId="0" xfId="1" applyFont="1" applyAlignment="1"/>
    <xf numFmtId="0" fontId="2" fillId="0" borderId="2" xfId="1" applyBorder="1" applyAlignment="1"/>
    <xf numFmtId="0" fontId="2" fillId="0" borderId="4" xfId="1" applyBorder="1" applyAlignment="1">
      <alignment horizontal="right"/>
    </xf>
    <xf numFmtId="0" fontId="2" fillId="0" borderId="1" xfId="1" applyFill="1" applyBorder="1" applyAlignment="1"/>
    <xf numFmtId="2" fontId="2" fillId="0" borderId="0" xfId="1" applyNumberFormat="1" applyAlignment="1"/>
    <xf numFmtId="1" fontId="2" fillId="4" borderId="2" xfId="1" applyNumberFormat="1" applyFill="1" applyBorder="1" applyAlignment="1"/>
    <xf numFmtId="1" fontId="2" fillId="4" borderId="0" xfId="1" applyNumberFormat="1" applyFill="1" applyBorder="1" applyAlignment="1"/>
    <xf numFmtId="0" fontId="3" fillId="0" borderId="0" xfId="1" applyFont="1" applyAlignment="1">
      <alignment horizontal="center"/>
    </xf>
    <xf numFmtId="164" fontId="3" fillId="0" borderId="0" xfId="1" applyNumberFormat="1" applyFont="1" applyBorder="1" applyAlignment="1"/>
    <xf numFmtId="0" fontId="2" fillId="0" borderId="2" xfId="1" applyFont="1" applyBorder="1" applyAlignment="1">
      <alignment horizontal="right"/>
    </xf>
    <xf numFmtId="0" fontId="2" fillId="0" borderId="2" xfId="1" applyFont="1" applyBorder="1" applyAlignment="1">
      <alignment horizontal="center"/>
    </xf>
    <xf numFmtId="0" fontId="2" fillId="0" borderId="4" xfId="1" applyFont="1" applyBorder="1" applyAlignment="1">
      <alignment horizontal="right"/>
    </xf>
    <xf numFmtId="0" fontId="2" fillId="0" borderId="0" xfId="1" applyFont="1" applyAlignment="1">
      <alignment horizontal="center"/>
    </xf>
    <xf numFmtId="166" fontId="2" fillId="0" borderId="0" xfId="1" applyNumberFormat="1" applyAlignment="1"/>
    <xf numFmtId="0" fontId="2" fillId="4" borderId="2" xfId="1" applyFill="1" applyBorder="1" applyAlignment="1"/>
    <xf numFmtId="164" fontId="7" fillId="5" borderId="2" xfId="0" applyNumberFormat="1" applyFont="1" applyFill="1" applyBorder="1" applyAlignment="1">
      <alignment horizontal="center"/>
    </xf>
    <xf numFmtId="164" fontId="7" fillId="5" borderId="7" xfId="0" applyNumberFormat="1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Alignment="1">
      <alignment horizontal="center"/>
    </xf>
    <xf numFmtId="0" fontId="2" fillId="0" borderId="3" xfId="1" applyBorder="1" applyAlignment="1">
      <alignment horizontal="center"/>
    </xf>
    <xf numFmtId="0" fontId="2" fillId="0" borderId="5" xfId="1" applyBorder="1" applyAlignment="1">
      <alignment horizontal="center"/>
    </xf>
    <xf numFmtId="0" fontId="2" fillId="0" borderId="11" xfId="1" applyBorder="1" applyAlignment="1">
      <alignment horizontal="center"/>
    </xf>
    <xf numFmtId="1" fontId="2" fillId="0" borderId="6" xfId="1" applyNumberFormat="1" applyBorder="1" applyAlignment="1"/>
    <xf numFmtId="164" fontId="9" fillId="0" borderId="6" xfId="1" applyNumberFormat="1" applyFont="1" applyBorder="1" applyAlignment="1"/>
    <xf numFmtId="0" fontId="2" fillId="0" borderId="0" xfId="1" applyFont="1" applyFill="1" applyBorder="1" applyAlignment="1"/>
    <xf numFmtId="164" fontId="2" fillId="0" borderId="0" xfId="1" quotePrefix="1" applyNumberFormat="1" applyAlignment="1"/>
    <xf numFmtId="1" fontId="2" fillId="0" borderId="4" xfId="1" applyNumberFormat="1" applyBorder="1" applyAlignment="1"/>
    <xf numFmtId="164" fontId="2" fillId="0" borderId="0" xfId="1" applyNumberFormat="1" applyFill="1" applyAlignment="1"/>
    <xf numFmtId="0" fontId="2" fillId="0" borderId="0" xfId="1" applyFont="1" applyAlignment="1">
      <alignment horizontal="right"/>
    </xf>
    <xf numFmtId="0" fontId="9" fillId="5" borderId="0" xfId="0" applyFont="1" applyFill="1" applyAlignme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6666FF"/>
      <color rgb="FFCCFFCC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Equilibrium Moisture Content</a:t>
            </a:r>
            <a:endParaRPr lang="en-US" sz="1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Yellow Maize at two Temperatures</a:t>
            </a:r>
          </a:p>
        </c:rich>
      </c:tx>
      <c:layout>
        <c:manualLayout>
          <c:xMode val="edge"/>
          <c:yMode val="edge"/>
          <c:x val="0.22984617149879671"/>
          <c:y val="3.12269528508081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64524524186385"/>
          <c:y val="0.24535462954206391"/>
          <c:w val="0.69468432430606453"/>
          <c:h val="0.56877664121114802"/>
        </c:manualLayout>
      </c:layout>
      <c:scatterChart>
        <c:scatterStyle val="lineMarker"/>
        <c:varyColors val="0"/>
        <c:ser>
          <c:idx val="0"/>
          <c:order val="0"/>
          <c:tx>
            <c:strRef>
              <c:f>'Yel Maize'!$P$25:$P$25</c:f>
              <c:strCache>
                <c:ptCount val="1"/>
                <c:pt idx="0">
                  <c:v>20 C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7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'Yel Maize'!$D$23:$M$23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65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xVal>
          <c:yVal>
            <c:numRef>
              <c:f>'Yel Maize'!$D$27:$M$27</c:f>
              <c:numCache>
                <c:formatCode>0.0</c:formatCode>
                <c:ptCount val="10"/>
                <c:pt idx="0">
                  <c:v>4.4318883659617869</c:v>
                </c:pt>
                <c:pt idx="1">
                  <c:v>6.4870379280884842</c:v>
                </c:pt>
                <c:pt idx="2">
                  <c:v>8.1915707113829974</c:v>
                </c:pt>
                <c:pt idx="3">
                  <c:v>9.76308033287944</c:v>
                </c:pt>
                <c:pt idx="4">
                  <c:v>11.304216882912964</c:v>
                </c:pt>
                <c:pt idx="5">
                  <c:v>12.895151207464346</c:v>
                </c:pt>
                <c:pt idx="6">
                  <c:v>13.737642708762557</c:v>
                </c:pt>
                <c:pt idx="7">
                  <c:v>14.632394083922547</c:v>
                </c:pt>
                <c:pt idx="8">
                  <c:v>16.687192423860576</c:v>
                </c:pt>
                <c:pt idx="9">
                  <c:v>19.532718521354116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986-4EED-8972-7B1A5F755F61}"/>
            </c:ext>
          </c:extLst>
        </c:ser>
        <c:ser>
          <c:idx val="1"/>
          <c:order val="1"/>
          <c:tx>
            <c:strRef>
              <c:f>'Yel Maize'!$Q$25:$Q$25</c:f>
              <c:strCache>
                <c:ptCount val="1"/>
                <c:pt idx="0">
                  <c:v>40 C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'Yel Maize'!$D$23:$M$23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65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xVal>
          <c:yVal>
            <c:numRef>
              <c:f>'Yel Maize'!$D$31:$M$31</c:f>
              <c:numCache>
                <c:formatCode>0.0</c:formatCode>
                <c:ptCount val="10"/>
                <c:pt idx="0">
                  <c:v>3.8932821671139304</c:v>
                </c:pt>
                <c:pt idx="1">
                  <c:v>5.7136021278604137</c:v>
                </c:pt>
                <c:pt idx="2">
                  <c:v>7.2306210840155911</c:v>
                </c:pt>
                <c:pt idx="3">
                  <c:v>8.6351170729972928</c:v>
                </c:pt>
                <c:pt idx="4">
                  <c:v>10.017967831291164</c:v>
                </c:pt>
                <c:pt idx="5">
                  <c:v>11.451249380111838</c:v>
                </c:pt>
                <c:pt idx="6">
                  <c:v>12.212631495532509</c:v>
                </c:pt>
                <c:pt idx="7">
                  <c:v>13.023052096329366</c:v>
                </c:pt>
                <c:pt idx="8">
                  <c:v>14.89127591430695</c:v>
                </c:pt>
                <c:pt idx="9">
                  <c:v>17.494867425513831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986-4EED-8972-7B1A5F755F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463472"/>
        <c:axId val="159461120"/>
      </c:scatterChart>
      <c:valAx>
        <c:axId val="1594634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Relative Humidity, %</a:t>
                </a:r>
              </a:p>
            </c:rich>
          </c:tx>
          <c:layout>
            <c:manualLayout>
              <c:xMode val="edge"/>
              <c:yMode val="edge"/>
              <c:x val="0.33619290756540432"/>
              <c:y val="0.901120639409034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59461120"/>
        <c:crosses val="autoZero"/>
        <c:crossBetween val="midCat"/>
        <c:minorUnit val="10"/>
      </c:valAx>
      <c:valAx>
        <c:axId val="159461120"/>
        <c:scaling>
          <c:orientation val="minMax"/>
          <c:max val="2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Grain Moisture, %wb</a:t>
                </a:r>
              </a:p>
            </c:rich>
          </c:tx>
          <c:layout>
            <c:manualLayout>
              <c:xMode val="edge"/>
              <c:yMode val="edge"/>
              <c:x val="2.7444318984930962E-2"/>
              <c:y val="0.3457269779910901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59463472"/>
        <c:crosses val="autoZero"/>
        <c:crossBetween val="midCat"/>
        <c:majorUnit val="3"/>
        <c:minorUnit val="1.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420442840597588"/>
          <c:y val="0.47732627929092453"/>
          <c:w val="0.13207578511498019"/>
          <c:h val="0.109294334977828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 horizontalDpi="300" verticalDpi="300" copies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Equilibrium Moisture Content</a:t>
            </a:r>
            <a:endParaRPr lang="en-US" sz="1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Paddy Rice at two Temperatures</a:t>
            </a:r>
          </a:p>
        </c:rich>
      </c:tx>
      <c:layout>
        <c:manualLayout>
          <c:xMode val="edge"/>
          <c:yMode val="edge"/>
          <c:x val="0.22984617149879671"/>
          <c:y val="3.12269528508081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64524524186391"/>
          <c:y val="0.24535462954206391"/>
          <c:w val="0.69468432430606453"/>
          <c:h val="0.56877664121114802"/>
        </c:manualLayout>
      </c:layout>
      <c:scatterChart>
        <c:scatterStyle val="lineMarker"/>
        <c:varyColors val="0"/>
        <c:ser>
          <c:idx val="0"/>
          <c:order val="0"/>
          <c:tx>
            <c:strRef>
              <c:f>'Paddy Rice'!$P$25</c:f>
              <c:strCache>
                <c:ptCount val="1"/>
                <c:pt idx="0">
                  <c:v>20 C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7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'Paddy Rice'!$D$23:$M$23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65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xVal>
          <c:yVal>
            <c:numRef>
              <c:f>'Paddy Rice'!$D$27:$M$27</c:f>
              <c:numCache>
                <c:formatCode>0.0</c:formatCode>
                <c:ptCount val="10"/>
                <c:pt idx="0">
                  <c:v>5.584280713837642</c:v>
                </c:pt>
                <c:pt idx="1">
                  <c:v>7.4409985112567352</c:v>
                </c:pt>
                <c:pt idx="2">
                  <c:v>8.8747469604977063</c:v>
                </c:pt>
                <c:pt idx="3">
                  <c:v>10.13678604551397</c:v>
                </c:pt>
                <c:pt idx="4">
                  <c:v>11.331775150619462</c:v>
                </c:pt>
                <c:pt idx="5">
                  <c:v>12.53024525758204</c:v>
                </c:pt>
                <c:pt idx="6">
                  <c:v>13.152875520677881</c:v>
                </c:pt>
                <c:pt idx="7">
                  <c:v>13.806252277524193</c:v>
                </c:pt>
                <c:pt idx="8">
                  <c:v>15.280530732988193</c:v>
                </c:pt>
                <c:pt idx="9">
                  <c:v>17.27458769009672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784-4555-855C-EA1052EB2942}"/>
            </c:ext>
          </c:extLst>
        </c:ser>
        <c:ser>
          <c:idx val="1"/>
          <c:order val="1"/>
          <c:tx>
            <c:strRef>
              <c:f>'Paddy Rice'!$Q$25</c:f>
              <c:strCache>
                <c:ptCount val="1"/>
                <c:pt idx="0">
                  <c:v>40 C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'Paddy Rice'!$D$23:$M$23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65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xVal>
          <c:yVal>
            <c:numRef>
              <c:f>'Paddy Rice'!$D$31:$M$31</c:f>
              <c:numCache>
                <c:formatCode>0.0</c:formatCode>
                <c:ptCount val="10"/>
                <c:pt idx="0">
                  <c:v>5.073609120244587</c:v>
                </c:pt>
                <c:pt idx="1">
                  <c:v>6.7727134524875758</c:v>
                </c:pt>
                <c:pt idx="2">
                  <c:v>8.0889484451272899</c:v>
                </c:pt>
                <c:pt idx="3">
                  <c:v>9.2505863476999597</c:v>
                </c:pt>
                <c:pt idx="4">
                  <c:v>10.353140660427993</c:v>
                </c:pt>
                <c:pt idx="5">
                  <c:v>11.461487493174777</c:v>
                </c:pt>
                <c:pt idx="6">
                  <c:v>12.038319979420478</c:v>
                </c:pt>
                <c:pt idx="7">
                  <c:v>12.644391507835213</c:v>
                </c:pt>
                <c:pt idx="8">
                  <c:v>14.01477542153267</c:v>
                </c:pt>
                <c:pt idx="9">
                  <c:v>15.874606210307668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784-4555-855C-EA1052EB29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2387952"/>
        <c:axId val="342388736"/>
      </c:scatterChart>
      <c:valAx>
        <c:axId val="3423879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Relative Humidity, %</a:t>
                </a:r>
              </a:p>
            </c:rich>
          </c:tx>
          <c:layout>
            <c:manualLayout>
              <c:xMode val="edge"/>
              <c:yMode val="edge"/>
              <c:x val="0.33619290756540465"/>
              <c:y val="0.901120639409034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2388736"/>
        <c:crosses val="autoZero"/>
        <c:crossBetween val="midCat"/>
        <c:minorUnit val="10"/>
      </c:valAx>
      <c:valAx>
        <c:axId val="342388736"/>
        <c:scaling>
          <c:orientation val="minMax"/>
          <c:max val="2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Grain Moisture, %wb</a:t>
                </a:r>
              </a:p>
            </c:rich>
          </c:tx>
          <c:layout>
            <c:manualLayout>
              <c:xMode val="edge"/>
              <c:yMode val="edge"/>
              <c:x val="2.7444318984931E-2"/>
              <c:y val="0.3457269779910904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2387952"/>
        <c:crosses val="autoZero"/>
        <c:crossBetween val="midCat"/>
        <c:majorUnit val="3"/>
        <c:minorUnit val="1.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420442840597632"/>
          <c:y val="0.47732627929092508"/>
          <c:w val="0.13207578511498019"/>
          <c:h val="0.109294334977828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 orientation="landscape" horizontalDpi="300" verticalDpi="300" copies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>
                <a:solidFill>
                  <a:srgbClr val="0000FF"/>
                </a:solidFill>
              </a:rPr>
              <a:t>EMC for Paddy Rice</a:t>
            </a:r>
          </a:p>
        </c:rich>
      </c:tx>
      <c:layout>
        <c:manualLayout>
          <c:xMode val="edge"/>
          <c:yMode val="edge"/>
          <c:x val="0.30667809268320961"/>
          <c:y val="5.21742225713601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55934937719038"/>
          <c:y val="0.19144052527892472"/>
          <c:w val="0.70551343853063142"/>
          <c:h val="0.6163451057760503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'Paddy Rice'!$F$39</c:f>
              <c:strCache>
                <c:ptCount val="1"/>
                <c:pt idx="0">
                  <c:v>70%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'Paddy Rice'!$B$42:$B$50</c:f>
              <c:numCache>
                <c:formatCode>0</c:formatCode>
                <c:ptCount val="9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</c:numCache>
            </c:numRef>
          </c:xVal>
          <c:yVal>
            <c:numRef>
              <c:f>'Paddy Rice'!$F$42:$F$50</c:f>
              <c:numCache>
                <c:formatCode>0.0</c:formatCode>
                <c:ptCount val="9"/>
                <c:pt idx="0">
                  <c:v>14.164664937637017</c:v>
                </c:pt>
                <c:pt idx="1">
                  <c:v>13.806252277524193</c:v>
                </c:pt>
                <c:pt idx="2">
                  <c:v>13.479075126056181</c:v>
                </c:pt>
                <c:pt idx="3">
                  <c:v>13.178666755368106</c:v>
                </c:pt>
                <c:pt idx="4">
                  <c:v>12.901421739608946</c:v>
                </c:pt>
                <c:pt idx="5">
                  <c:v>12.644391507835213</c:v>
                </c:pt>
                <c:pt idx="6">
                  <c:v>12.405136603482182</c:v>
                </c:pt>
                <c:pt idx="7">
                  <c:v>12.181617875941816</c:v>
                </c:pt>
                <c:pt idx="8">
                  <c:v>11.972114982314267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73B-458E-B0D6-C3A5B5D07984}"/>
            </c:ext>
          </c:extLst>
        </c:ser>
        <c:ser>
          <c:idx val="1"/>
          <c:order val="1"/>
          <c:tx>
            <c:strRef>
              <c:f>'Paddy Rice'!$E$39</c:f>
              <c:strCache>
                <c:ptCount val="1"/>
                <c:pt idx="0">
                  <c:v>65%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'Paddy Rice'!$B$42:$B$50</c:f>
              <c:numCache>
                <c:formatCode>0</c:formatCode>
                <c:ptCount val="9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</c:numCache>
            </c:numRef>
          </c:xVal>
          <c:yVal>
            <c:numRef>
              <c:f>'Paddy Rice'!$E$42:$E$50</c:f>
              <c:numCache>
                <c:formatCode>0.0</c:formatCode>
                <c:ptCount val="9"/>
                <c:pt idx="0">
                  <c:v>13.496982433785655</c:v>
                </c:pt>
                <c:pt idx="1">
                  <c:v>13.152875520677881</c:v>
                </c:pt>
                <c:pt idx="2">
                  <c:v>12.838875596680799</c:v>
                </c:pt>
                <c:pt idx="3">
                  <c:v>12.550665637332903</c:v>
                </c:pt>
                <c:pt idx="4">
                  <c:v>12.284762778287798</c:v>
                </c:pt>
                <c:pt idx="5">
                  <c:v>12.038319979420478</c:v>
                </c:pt>
                <c:pt idx="6">
                  <c:v>11.808982777532597</c:v>
                </c:pt>
                <c:pt idx="7">
                  <c:v>11.594783839593953</c:v>
                </c:pt>
                <c:pt idx="8">
                  <c:v>11.394064018903613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73B-458E-B0D6-C3A5B5D07984}"/>
            </c:ext>
          </c:extLst>
        </c:ser>
        <c:ser>
          <c:idx val="2"/>
          <c:order val="2"/>
          <c:tx>
            <c:strRef>
              <c:f>'Paddy Rice'!$D$39</c:f>
              <c:strCache>
                <c:ptCount val="1"/>
                <c:pt idx="0">
                  <c:v>60%</c:v>
                </c:pt>
              </c:strCache>
            </c:strRef>
          </c:tx>
          <c:spPr>
            <a:ln w="25400">
              <a:solidFill>
                <a:srgbClr val="3333CC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3333CC"/>
                </a:solidFill>
                <a:prstDash val="solid"/>
              </a:ln>
            </c:spPr>
          </c:marker>
          <c:xVal>
            <c:numRef>
              <c:f>'Paddy Rice'!$B$42:$B$50</c:f>
              <c:numCache>
                <c:formatCode>0</c:formatCode>
                <c:ptCount val="9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</c:numCache>
            </c:numRef>
          </c:xVal>
          <c:yVal>
            <c:numRef>
              <c:f>'Paddy Rice'!$D$42:$D$50</c:f>
              <c:numCache>
                <c:formatCode>0.0</c:formatCode>
                <c:ptCount val="9"/>
                <c:pt idx="0">
                  <c:v>12.860475003180573</c:v>
                </c:pt>
                <c:pt idx="1">
                  <c:v>12.53024525758204</c:v>
                </c:pt>
                <c:pt idx="2">
                  <c:v>12.229016420151474</c:v>
                </c:pt>
                <c:pt idx="3">
                  <c:v>11.95261933798176</c:v>
                </c:pt>
                <c:pt idx="4">
                  <c:v>11.697692036693947</c:v>
                </c:pt>
                <c:pt idx="5">
                  <c:v>11.461487493174777</c:v>
                </c:pt>
                <c:pt idx="6">
                  <c:v>11.241734871712465</c:v>
                </c:pt>
                <c:pt idx="7">
                  <c:v>11.0365374262052</c:v>
                </c:pt>
                <c:pt idx="8">
                  <c:v>10.844296097367165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73B-458E-B0D6-C3A5B5D079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2386776"/>
        <c:axId val="342383640"/>
      </c:scatterChart>
      <c:valAx>
        <c:axId val="342386776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3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Temperature, C</a:t>
                </a:r>
              </a:p>
            </c:rich>
          </c:tx>
          <c:layout>
            <c:manualLayout>
              <c:xMode val="edge"/>
              <c:yMode val="edge"/>
              <c:x val="0.36850478708966117"/>
              <c:y val="0.8918326909335276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2383640"/>
        <c:crosses val="autoZero"/>
        <c:crossBetween val="midCat"/>
        <c:majorUnit val="10"/>
        <c:minorUnit val="5"/>
      </c:valAx>
      <c:valAx>
        <c:axId val="342383640"/>
        <c:scaling>
          <c:orientation val="minMax"/>
          <c:max val="16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Grain Moisture, %wb</a:t>
                </a:r>
              </a:p>
            </c:rich>
          </c:tx>
          <c:layout>
            <c:manualLayout>
              <c:xMode val="edge"/>
              <c:yMode val="edge"/>
              <c:x val="2.5196908518951153E-2"/>
              <c:y val="0.28249150681402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2386776"/>
        <c:crosses val="autoZero"/>
        <c:crossBetween val="midCat"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929334390381374"/>
          <c:y val="0.41556601828839762"/>
          <c:w val="0.11811050868258342"/>
          <c:h val="0.170428760309286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Equilibrium Moisture Content</a:t>
            </a:r>
            <a:endParaRPr lang="en-US" sz="1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Soybean at two Temperatures</a:t>
            </a:r>
          </a:p>
        </c:rich>
      </c:tx>
      <c:layout>
        <c:manualLayout>
          <c:xMode val="edge"/>
          <c:yMode val="edge"/>
          <c:x val="0.22984617149879671"/>
          <c:y val="3.12269528508081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64524524186391"/>
          <c:y val="0.24535462954206391"/>
          <c:w val="0.69468432430606453"/>
          <c:h val="0.56877664121114802"/>
        </c:manualLayout>
      </c:layout>
      <c:scatterChart>
        <c:scatterStyle val="lineMarker"/>
        <c:varyColors val="0"/>
        <c:ser>
          <c:idx val="0"/>
          <c:order val="0"/>
          <c:tx>
            <c:strRef>
              <c:f>Soybean!$P$25</c:f>
              <c:strCache>
                <c:ptCount val="1"/>
                <c:pt idx="0">
                  <c:v>20 C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7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Soybean!$D$23:$M$23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65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xVal>
          <c:yVal>
            <c:numRef>
              <c:f>Soybean!$D$27:$M$27</c:f>
              <c:numCache>
                <c:formatCode>0.0</c:formatCode>
                <c:ptCount val="10"/>
                <c:pt idx="0">
                  <c:v>1.9028207617341784</c:v>
                </c:pt>
                <c:pt idx="1">
                  <c:v>3.4700095219736444</c:v>
                </c:pt>
                <c:pt idx="2">
                  <c:v>5.0205331767816403</c:v>
                </c:pt>
                <c:pt idx="3">
                  <c:v>6.630873694810961</c:v>
                </c:pt>
                <c:pt idx="4">
                  <c:v>8.3638401164318363</c:v>
                </c:pt>
                <c:pt idx="5">
                  <c:v>10.298697592610496</c:v>
                </c:pt>
                <c:pt idx="6">
                  <c:v>11.378713261760476</c:v>
                </c:pt>
                <c:pt idx="7">
                  <c:v>12.564836586090584</c:v>
                </c:pt>
                <c:pt idx="8">
                  <c:v>15.428581319210483</c:v>
                </c:pt>
                <c:pt idx="9">
                  <c:v>19.671677608297159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BC4-4E48-BC7D-F209FB0C6314}"/>
            </c:ext>
          </c:extLst>
        </c:ser>
        <c:ser>
          <c:idx val="1"/>
          <c:order val="1"/>
          <c:tx>
            <c:strRef>
              <c:f>Soybean!$Q$25</c:f>
              <c:strCache>
                <c:ptCount val="1"/>
                <c:pt idx="0">
                  <c:v>40 C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Soybean!$D$23:$M$23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65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xVal>
          <c:yVal>
            <c:numRef>
              <c:f>Soybean!$D$31:$M$31</c:f>
              <c:numCache>
                <c:formatCode>0.0</c:formatCode>
                <c:ptCount val="10"/>
                <c:pt idx="0">
                  <c:v>1.7243633870161881</c:v>
                </c:pt>
                <c:pt idx="1">
                  <c:v>3.149290865370673</c:v>
                </c:pt>
                <c:pt idx="2">
                  <c:v>4.5632806691551888</c:v>
                </c:pt>
                <c:pt idx="3">
                  <c:v>6.036278056337526</c:v>
                </c:pt>
                <c:pt idx="4">
                  <c:v>7.6265410550021686</c:v>
                </c:pt>
                <c:pt idx="5">
                  <c:v>9.4083466054158666</c:v>
                </c:pt>
                <c:pt idx="6">
                  <c:v>10.405823375196656</c:v>
                </c:pt>
                <c:pt idx="7">
                  <c:v>11.503696482861724</c:v>
                </c:pt>
                <c:pt idx="8">
                  <c:v>14.164769760906331</c:v>
                </c:pt>
                <c:pt idx="9">
                  <c:v>18.13482814859816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BC4-4E48-BC7D-F209FB0C63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2387560"/>
        <c:axId val="342386384"/>
      </c:scatterChart>
      <c:valAx>
        <c:axId val="3423875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Relative Humidity, %</a:t>
                </a:r>
              </a:p>
            </c:rich>
          </c:tx>
          <c:layout>
            <c:manualLayout>
              <c:xMode val="edge"/>
              <c:yMode val="edge"/>
              <c:x val="0.33619290756540487"/>
              <c:y val="0.901120639409034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2386384"/>
        <c:crosses val="autoZero"/>
        <c:crossBetween val="midCat"/>
        <c:minorUnit val="10"/>
      </c:valAx>
      <c:valAx>
        <c:axId val="342386384"/>
        <c:scaling>
          <c:orientation val="minMax"/>
          <c:max val="2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Grain Moisture, %wb</a:t>
                </a:r>
              </a:p>
            </c:rich>
          </c:tx>
          <c:layout>
            <c:manualLayout>
              <c:xMode val="edge"/>
              <c:yMode val="edge"/>
              <c:x val="2.7444318984931017E-2"/>
              <c:y val="0.3457269779910906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2387560"/>
        <c:crosses val="autoZero"/>
        <c:crossBetween val="midCat"/>
        <c:majorUnit val="3"/>
        <c:minorUnit val="1.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420442840597655"/>
          <c:y val="0.47732627929092536"/>
          <c:w val="0.13207578511498019"/>
          <c:h val="0.109294334977828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 horizontalDpi="300" verticalDpi="300" copies="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>
                <a:solidFill>
                  <a:srgbClr val="0000FF"/>
                </a:solidFill>
              </a:rPr>
              <a:t>EMC for Soybean</a:t>
            </a:r>
          </a:p>
        </c:rich>
      </c:tx>
      <c:layout>
        <c:manualLayout>
          <c:xMode val="edge"/>
          <c:yMode val="edge"/>
          <c:x val="0.31929638921317804"/>
          <c:y val="5.21742225713601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55934937719046"/>
          <c:y val="0.19144052527892472"/>
          <c:w val="0.70551343853063142"/>
          <c:h val="0.6163451057760503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Soybean!$F$39</c:f>
              <c:strCache>
                <c:ptCount val="1"/>
                <c:pt idx="0">
                  <c:v>70%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Soybean!$B$41:$B$50</c:f>
              <c:numCache>
                <c:formatCode>0</c:formatCode>
                <c:ptCount val="10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</c:numCache>
            </c:numRef>
          </c:xVal>
          <c:yVal>
            <c:numRef>
              <c:f>Soybean!$F$41:$F$50</c:f>
              <c:numCache>
                <c:formatCode>0.0</c:formatCode>
                <c:ptCount val="10"/>
                <c:pt idx="0">
                  <c:v>13.183271084758879</c:v>
                </c:pt>
                <c:pt idx="1">
                  <c:v>12.865705119573835</c:v>
                </c:pt>
                <c:pt idx="2">
                  <c:v>12.564836586090584</c:v>
                </c:pt>
                <c:pt idx="3">
                  <c:v>12.279333245453421</c:v>
                </c:pt>
                <c:pt idx="4">
                  <c:v>12.008003639894406</c:v>
                </c:pt>
                <c:pt idx="5">
                  <c:v>11.749778752087607</c:v>
                </c:pt>
                <c:pt idx="6">
                  <c:v>11.503696482861724</c:v>
                </c:pt>
                <c:pt idx="7">
                  <c:v>11.268888451487763</c:v>
                </c:pt>
                <c:pt idx="8">
                  <c:v>11.044568720468833</c:v>
                </c:pt>
                <c:pt idx="9">
                  <c:v>10.830024123241962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08E-4689-9358-FFE43FBD0B3E}"/>
            </c:ext>
          </c:extLst>
        </c:ser>
        <c:ser>
          <c:idx val="1"/>
          <c:order val="1"/>
          <c:tx>
            <c:strRef>
              <c:f>Soybean!$E$39</c:f>
              <c:strCache>
                <c:ptCount val="1"/>
                <c:pt idx="0">
                  <c:v>65%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Soybean!$B$41:$B$50</c:f>
              <c:numCache>
                <c:formatCode>0</c:formatCode>
                <c:ptCount val="10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</c:numCache>
            </c:numRef>
          </c:xVal>
          <c:yVal>
            <c:numRef>
              <c:f>Soybean!$E$41:$E$50</c:f>
              <c:numCache>
                <c:formatCode>0.0</c:formatCode>
                <c:ptCount val="10"/>
                <c:pt idx="0">
                  <c:v>11.946744234937896</c:v>
                </c:pt>
                <c:pt idx="1">
                  <c:v>11.654965687811886</c:v>
                </c:pt>
                <c:pt idx="2">
                  <c:v>11.378713261760476</c:v>
                </c:pt>
                <c:pt idx="3">
                  <c:v>11.116734805051284</c:v>
                </c:pt>
                <c:pt idx="4">
                  <c:v>10.867911786934435</c:v>
                </c:pt>
                <c:pt idx="5">
                  <c:v>10.631241731768029</c:v>
                </c:pt>
                <c:pt idx="6">
                  <c:v>10.405823375196656</c:v>
                </c:pt>
                <c:pt idx="7">
                  <c:v>10.190844059774149</c:v>
                </c:pt>
                <c:pt idx="8">
                  <c:v>9.9855689832366501</c:v>
                </c:pt>
                <c:pt idx="9">
                  <c:v>9.7893319874873441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08E-4689-9358-FFE43FBD0B3E}"/>
            </c:ext>
          </c:extLst>
        </c:ser>
        <c:ser>
          <c:idx val="2"/>
          <c:order val="2"/>
          <c:tx>
            <c:strRef>
              <c:f>Soybean!$D$39</c:f>
              <c:strCache>
                <c:ptCount val="1"/>
                <c:pt idx="0">
                  <c:v>60%</c:v>
                </c:pt>
              </c:strCache>
            </c:strRef>
          </c:tx>
          <c:spPr>
            <a:ln w="19050">
              <a:solidFill>
                <a:srgbClr val="3333CC"/>
              </a:solidFill>
              <a:prstDash val="solid"/>
            </a:ln>
          </c:spPr>
          <c:marker>
            <c:symbol val="triangle"/>
            <c:size val="5"/>
            <c:spPr>
              <a:noFill/>
              <a:ln w="19050">
                <a:solidFill>
                  <a:srgbClr val="3333CC"/>
                </a:solidFill>
                <a:prstDash val="solid"/>
              </a:ln>
            </c:spPr>
          </c:marker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08E-4689-9358-FFE43FBD0B3E}"/>
              </c:ext>
            </c:extLst>
          </c:dPt>
          <c:xVal>
            <c:numRef>
              <c:f>Soybean!$B$41:$B$50</c:f>
              <c:numCache>
                <c:formatCode>0</c:formatCode>
                <c:ptCount val="10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</c:numCache>
            </c:numRef>
          </c:xVal>
          <c:yVal>
            <c:numRef>
              <c:f>Soybean!$D$41:$D$50</c:f>
              <c:numCache>
                <c:formatCode>0.0</c:formatCode>
                <c:ptCount val="10"/>
                <c:pt idx="0">
                  <c:v>10.819395893919454</c:v>
                </c:pt>
                <c:pt idx="1">
                  <c:v>10.551851401002352</c:v>
                </c:pt>
                <c:pt idx="2">
                  <c:v>10.298697592610496</c:v>
                </c:pt>
                <c:pt idx="3">
                  <c:v>10.058762600758769</c:v>
                </c:pt>
                <c:pt idx="4">
                  <c:v>9.8310007229046139</c:v>
                </c:pt>
                <c:pt idx="5">
                  <c:v>9.6144756999650234</c:v>
                </c:pt>
                <c:pt idx="6">
                  <c:v>9.4083466054158666</c:v>
                </c:pt>
                <c:pt idx="7">
                  <c:v>9.2118558792307894</c:v>
                </c:pt>
                <c:pt idx="8">
                  <c:v>9.0243191336038269</c:v>
                </c:pt>
                <c:pt idx="9">
                  <c:v>8.8451164300731779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B08E-4689-9358-FFE43FBD0B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2384424"/>
        <c:axId val="342390304"/>
      </c:scatterChart>
      <c:valAx>
        <c:axId val="342384424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3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Temperature, C</a:t>
                </a:r>
              </a:p>
            </c:rich>
          </c:tx>
          <c:layout>
            <c:manualLayout>
              <c:xMode val="edge"/>
              <c:yMode val="edge"/>
              <c:x val="0.3685047870896615"/>
              <c:y val="0.8918326909335276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2390304"/>
        <c:crosses val="autoZero"/>
        <c:crossBetween val="midCat"/>
        <c:majorUnit val="10"/>
        <c:minorUnit val="5"/>
      </c:valAx>
      <c:valAx>
        <c:axId val="342390304"/>
        <c:scaling>
          <c:orientation val="minMax"/>
          <c:max val="15"/>
          <c:min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Grain Moisture, %wb</a:t>
                </a:r>
              </a:p>
            </c:rich>
          </c:tx>
          <c:layout>
            <c:manualLayout>
              <c:xMode val="edge"/>
              <c:yMode val="edge"/>
              <c:x val="2.5196908518951164E-2"/>
              <c:y val="0.28249150681402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2384424"/>
        <c:crosses val="autoZero"/>
        <c:crossBetween val="midCat"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929334390381374"/>
          <c:y val="0.41556601828839762"/>
          <c:w val="0.11811050868258342"/>
          <c:h val="0.170428760309286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Equilibrium Moisture Content</a:t>
            </a:r>
            <a:endParaRPr lang="en-US" sz="1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Soft Wheat at two Temperatures</a:t>
            </a:r>
          </a:p>
        </c:rich>
      </c:tx>
      <c:layout>
        <c:manualLayout>
          <c:xMode val="edge"/>
          <c:yMode val="edge"/>
          <c:x val="0.22984617149879671"/>
          <c:y val="3.12269528508081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64524524186391"/>
          <c:y val="0.24535462954206391"/>
          <c:w val="0.69468432430606453"/>
          <c:h val="0.56877664121114802"/>
        </c:manualLayout>
      </c:layout>
      <c:scatterChart>
        <c:scatterStyle val="lineMarker"/>
        <c:varyColors val="0"/>
        <c:ser>
          <c:idx val="0"/>
          <c:order val="0"/>
          <c:tx>
            <c:strRef>
              <c:f>'SRW Wheat'!$P$25</c:f>
              <c:strCache>
                <c:ptCount val="1"/>
                <c:pt idx="0">
                  <c:v>20 C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7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'SRW Wheat'!$D$23:$M$23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65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xVal>
          <c:yVal>
            <c:numRef>
              <c:f>'SRW Wheat'!$D$27:$M$27</c:f>
              <c:numCache>
                <c:formatCode>0.0</c:formatCode>
                <c:ptCount val="10"/>
                <c:pt idx="0">
                  <c:v>5.7473289729961463</c:v>
                </c:pt>
                <c:pt idx="1">
                  <c:v>7.5604336167524719</c:v>
                </c:pt>
                <c:pt idx="2">
                  <c:v>8.9470395042633992</c:v>
                </c:pt>
                <c:pt idx="3">
                  <c:v>10.159978717440099</c:v>
                </c:pt>
                <c:pt idx="4">
                  <c:v>11.303038699671426</c:v>
                </c:pt>
                <c:pt idx="5">
                  <c:v>12.444928249326095</c:v>
                </c:pt>
                <c:pt idx="6">
                  <c:v>13.036606758857895</c:v>
                </c:pt>
                <c:pt idx="7">
                  <c:v>13.656475137509196</c:v>
                </c:pt>
                <c:pt idx="8">
                  <c:v>15.051703898618827</c:v>
                </c:pt>
                <c:pt idx="9">
                  <c:v>16.932476637914185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073-4912-802C-9CC9F26C7127}"/>
            </c:ext>
          </c:extLst>
        </c:ser>
        <c:ser>
          <c:idx val="1"/>
          <c:order val="1"/>
          <c:tx>
            <c:strRef>
              <c:f>'SRW Wheat'!$Q$25</c:f>
              <c:strCache>
                <c:ptCount val="1"/>
                <c:pt idx="0">
                  <c:v>40 C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'SRW Wheat'!$D$23:$M$23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65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xVal>
          <c:yVal>
            <c:numRef>
              <c:f>'SRW Wheat'!$D$31:$M$31</c:f>
              <c:numCache>
                <c:formatCode>0.0</c:formatCode>
                <c:ptCount val="10"/>
                <c:pt idx="0">
                  <c:v>5.3125996899108934</c:v>
                </c:pt>
                <c:pt idx="1">
                  <c:v>6.9987443017485571</c:v>
                </c:pt>
                <c:pt idx="2">
                  <c:v>8.2915749129649683</c:v>
                </c:pt>
                <c:pt idx="3">
                  <c:v>9.4248515067992944</c:v>
                </c:pt>
                <c:pt idx="4">
                  <c:v>10.494866692220015</c:v>
                </c:pt>
                <c:pt idx="5">
                  <c:v>11.565756943197783</c:v>
                </c:pt>
                <c:pt idx="6">
                  <c:v>12.121423165132303</c:v>
                </c:pt>
                <c:pt idx="7">
                  <c:v>12.704133120005785</c:v>
                </c:pt>
                <c:pt idx="8">
                  <c:v>14.017860981555417</c:v>
                </c:pt>
                <c:pt idx="9">
                  <c:v>15.793468280648112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073-4912-802C-9CC9F26C7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2897192"/>
        <c:axId val="342895232"/>
      </c:scatterChart>
      <c:valAx>
        <c:axId val="3428971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Relative Humidity, %</a:t>
                </a:r>
              </a:p>
            </c:rich>
          </c:tx>
          <c:layout>
            <c:manualLayout>
              <c:xMode val="edge"/>
              <c:yMode val="edge"/>
              <c:x val="0.33619290756540487"/>
              <c:y val="0.901120639409034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2895232"/>
        <c:crosses val="autoZero"/>
        <c:crossBetween val="midCat"/>
        <c:minorUnit val="10"/>
      </c:valAx>
      <c:valAx>
        <c:axId val="342895232"/>
        <c:scaling>
          <c:orientation val="minMax"/>
          <c:max val="2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Grain Moisture, %wb</a:t>
                </a:r>
              </a:p>
            </c:rich>
          </c:tx>
          <c:layout>
            <c:manualLayout>
              <c:xMode val="edge"/>
              <c:yMode val="edge"/>
              <c:x val="2.7444318984931017E-2"/>
              <c:y val="0.3457269779910906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2897192"/>
        <c:crosses val="autoZero"/>
        <c:crossBetween val="midCat"/>
        <c:majorUnit val="3"/>
        <c:minorUnit val="1.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420442840597655"/>
          <c:y val="0.47732627929092536"/>
          <c:w val="0.13207578511498019"/>
          <c:h val="0.109294334977828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 horizontalDpi="300" verticalDpi="300" copies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>
                <a:solidFill>
                  <a:srgbClr val="0000FF"/>
                </a:solidFill>
              </a:rPr>
              <a:t>EMC for Soft Red Winter Wheat</a:t>
            </a:r>
          </a:p>
        </c:rich>
      </c:tx>
      <c:layout>
        <c:manualLayout>
          <c:xMode val="edge"/>
          <c:yMode val="edge"/>
          <c:x val="0.29616284557490252"/>
          <c:y val="5.21742225713601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55934937719038"/>
          <c:y val="0.19144052527892472"/>
          <c:w val="0.70551343853063142"/>
          <c:h val="0.6163451057760503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'SRW Wheat'!$F$40</c:f>
              <c:strCache>
                <c:ptCount val="1"/>
                <c:pt idx="0">
                  <c:v>70%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'SRW Wheat'!$B$42:$B$51</c:f>
              <c:numCache>
                <c:formatCode>0</c:formatCode>
                <c:ptCount val="10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</c:numCache>
            </c:numRef>
          </c:xVal>
          <c:yVal>
            <c:numRef>
              <c:f>'SRW Wheat'!$F$42:$F$51</c:f>
              <c:numCache>
                <c:formatCode>0.0</c:formatCode>
                <c:ptCount val="10"/>
                <c:pt idx="0">
                  <c:v>14.249218661983882</c:v>
                </c:pt>
                <c:pt idx="1">
                  <c:v>13.940868024811774</c:v>
                </c:pt>
                <c:pt idx="2">
                  <c:v>13.656475137509196</c:v>
                </c:pt>
                <c:pt idx="3">
                  <c:v>13.392950357949159</c:v>
                </c:pt>
                <c:pt idx="4">
                  <c:v>13.147745348598582</c:v>
                </c:pt>
                <c:pt idx="5">
                  <c:v>12.918735641038172</c:v>
                </c:pt>
                <c:pt idx="6">
                  <c:v>12.704133120005785</c:v>
                </c:pt>
                <c:pt idx="7">
                  <c:v>12.502419774934811</c:v>
                </c:pt>
                <c:pt idx="8">
                  <c:v>12.312296840684617</c:v>
                </c:pt>
                <c:pt idx="9">
                  <c:v>12.132645253828738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1A9-4D66-9AB6-6C9AEABCBE41}"/>
            </c:ext>
          </c:extLst>
        </c:ser>
        <c:ser>
          <c:idx val="1"/>
          <c:order val="1"/>
          <c:tx>
            <c:strRef>
              <c:f>'SRW Wheat'!$E$40</c:f>
              <c:strCache>
                <c:ptCount val="1"/>
                <c:pt idx="0">
                  <c:v>65%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'SRW Wheat'!$B$42:$B$51</c:f>
              <c:numCache>
                <c:formatCode>0</c:formatCode>
                <c:ptCount val="10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</c:numCache>
            </c:numRef>
          </c:xVal>
          <c:yVal>
            <c:numRef>
              <c:f>'SRW Wheat'!$E$42:$E$51</c:f>
              <c:numCache>
                <c:formatCode>0.0</c:formatCode>
                <c:ptCount val="10"/>
                <c:pt idx="0">
                  <c:v>13.606685460229919</c:v>
                </c:pt>
                <c:pt idx="1">
                  <c:v>13.31008092938953</c:v>
                </c:pt>
                <c:pt idx="2">
                  <c:v>13.036606758857895</c:v>
                </c:pt>
                <c:pt idx="3">
                  <c:v>12.783272485531146</c:v>
                </c:pt>
                <c:pt idx="4">
                  <c:v>12.547612580399587</c:v>
                </c:pt>
                <c:pt idx="5">
                  <c:v>12.327572388343448</c:v>
                </c:pt>
                <c:pt idx="6">
                  <c:v>12.121423165132303</c:v>
                </c:pt>
                <c:pt idx="7">
                  <c:v>11.927697788058719</c:v>
                </c:pt>
                <c:pt idx="8">
                  <c:v>11.745141419738021</c:v>
                </c:pt>
                <c:pt idx="9">
                  <c:v>11.572673162513635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1A9-4D66-9AB6-6C9AEABCBE41}"/>
            </c:ext>
          </c:extLst>
        </c:ser>
        <c:ser>
          <c:idx val="2"/>
          <c:order val="2"/>
          <c:tx>
            <c:strRef>
              <c:f>'SRW Wheat'!$D$40</c:f>
              <c:strCache>
                <c:ptCount val="1"/>
                <c:pt idx="0">
                  <c:v>60%</c:v>
                </c:pt>
              </c:strCache>
            </c:strRef>
          </c:tx>
          <c:spPr>
            <a:ln w="25400">
              <a:solidFill>
                <a:srgbClr val="3333CC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3333CC"/>
                </a:solidFill>
                <a:prstDash val="solid"/>
              </a:ln>
            </c:spPr>
          </c:marker>
          <c:xVal>
            <c:numRef>
              <c:f>'SRW Wheat'!$B$42:$B$51</c:f>
              <c:numCache>
                <c:formatCode>0</c:formatCode>
                <c:ptCount val="10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</c:numCache>
            </c:numRef>
          </c:xVal>
          <c:yVal>
            <c:numRef>
              <c:f>'SRW Wheat'!$D$42:$D$51</c:f>
              <c:numCache>
                <c:formatCode>0.0</c:formatCode>
                <c:ptCount val="10"/>
                <c:pt idx="0">
                  <c:v>12.99299910658476</c:v>
                </c:pt>
                <c:pt idx="1">
                  <c:v>12.707804266156462</c:v>
                </c:pt>
                <c:pt idx="2">
                  <c:v>12.444928249326095</c:v>
                </c:pt>
                <c:pt idx="3">
                  <c:v>12.201478576398477</c:v>
                </c:pt>
                <c:pt idx="4">
                  <c:v>11.975071433045022</c:v>
                </c:pt>
                <c:pt idx="5">
                  <c:v>11.763720981375789</c:v>
                </c:pt>
                <c:pt idx="6">
                  <c:v>11.565756943197783</c:v>
                </c:pt>
                <c:pt idx="7">
                  <c:v>11.379762262022316</c:v>
                </c:pt>
                <c:pt idx="8">
                  <c:v>11.20452528208112</c:v>
                </c:pt>
                <c:pt idx="9">
                  <c:v>11.039002593324737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1A9-4D66-9AB6-6C9AEABCBE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2896800"/>
        <c:axId val="342897584"/>
      </c:scatterChart>
      <c:valAx>
        <c:axId val="342896800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3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Temperature, C</a:t>
                </a:r>
              </a:p>
            </c:rich>
          </c:tx>
          <c:layout>
            <c:manualLayout>
              <c:xMode val="edge"/>
              <c:yMode val="edge"/>
              <c:x val="0.36850478708966117"/>
              <c:y val="0.8918326909335276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2897584"/>
        <c:crosses val="autoZero"/>
        <c:crossBetween val="midCat"/>
        <c:majorUnit val="10"/>
        <c:minorUnit val="5"/>
      </c:valAx>
      <c:valAx>
        <c:axId val="342897584"/>
        <c:scaling>
          <c:orientation val="minMax"/>
          <c:max val="16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Grain Moisture, %wb</a:t>
                </a:r>
              </a:p>
            </c:rich>
          </c:tx>
          <c:layout>
            <c:manualLayout>
              <c:xMode val="edge"/>
              <c:yMode val="edge"/>
              <c:x val="2.5196908518951153E-2"/>
              <c:y val="0.28249150681402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2896800"/>
        <c:crosses val="autoZero"/>
        <c:crossBetween val="midCat"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929334390381374"/>
          <c:y val="0.41556601828839762"/>
          <c:w val="0.11811050868258342"/>
          <c:h val="0.170428760309286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Equilibrium Moisture Content</a:t>
            </a:r>
            <a:endParaRPr lang="en-US" sz="1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Kabuli Chickpea at two Temperatures</a:t>
            </a:r>
          </a:p>
        </c:rich>
      </c:tx>
      <c:layout>
        <c:manualLayout>
          <c:xMode val="edge"/>
          <c:yMode val="edge"/>
          <c:x val="0.22984617149879671"/>
          <c:y val="3.12269528508081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64524524186391"/>
          <c:y val="0.24535462954206391"/>
          <c:w val="0.69468432430606453"/>
          <c:h val="0.56877664121114802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Chickpea!$P$25</c:f>
              <c:strCache>
                <c:ptCount val="1"/>
                <c:pt idx="0">
                  <c:v>20 C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7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Chickpea!$D$23:$M$23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65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xVal>
          <c:yVal>
            <c:numRef>
              <c:f>Chickpea!$D$27:$M$27</c:f>
              <c:numCache>
                <c:formatCode>0.0</c:formatCode>
                <c:ptCount val="10"/>
                <c:pt idx="0">
                  <c:v>2.2088552978056812</c:v>
                </c:pt>
                <c:pt idx="1">
                  <c:v>3.9037959729257929</c:v>
                </c:pt>
                <c:pt idx="2">
                  <c:v>5.5380387760141492</c:v>
                </c:pt>
                <c:pt idx="3">
                  <c:v>7.2051181010664545</c:v>
                </c:pt>
                <c:pt idx="4">
                  <c:v>8.9735267184798673</c:v>
                </c:pt>
                <c:pt idx="5">
                  <c:v>10.923533459285004</c:v>
                </c:pt>
                <c:pt idx="6">
                  <c:v>12.002769533653023</c:v>
                </c:pt>
                <c:pt idx="7">
                  <c:v>13.181488617737019</c:v>
                </c:pt>
                <c:pt idx="8">
                  <c:v>16.00338689016348</c:v>
                </c:pt>
                <c:pt idx="9">
                  <c:v>20.135530531318938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AFD-403E-80A9-011C6B8B800E}"/>
            </c:ext>
          </c:extLst>
        </c:ser>
        <c:ser>
          <c:idx val="1"/>
          <c:order val="1"/>
          <c:tx>
            <c:strRef>
              <c:f>Chickpea!$Q$25</c:f>
              <c:strCache>
                <c:ptCount val="1"/>
                <c:pt idx="0">
                  <c:v>40 C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Chickpea!$D$23:$M$23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65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xVal>
          <c:yVal>
            <c:numRef>
              <c:f>Chickpea!$D$31:$M$31</c:f>
              <c:numCache>
                <c:formatCode>0.0</c:formatCode>
                <c:ptCount val="10"/>
                <c:pt idx="0">
                  <c:v>1.9641323146740086</c:v>
                </c:pt>
                <c:pt idx="1">
                  <c:v>3.4779661528098869</c:v>
                </c:pt>
                <c:pt idx="2">
                  <c:v>4.9431139802795796</c:v>
                </c:pt>
                <c:pt idx="3">
                  <c:v>6.4433226266947816</c:v>
                </c:pt>
                <c:pt idx="4">
                  <c:v>8.0409596276123878</c:v>
                </c:pt>
                <c:pt idx="5">
                  <c:v>9.8101537956584153</c:v>
                </c:pt>
                <c:pt idx="6">
                  <c:v>10.792716861779802</c:v>
                </c:pt>
                <c:pt idx="7">
                  <c:v>11.868631485837771</c:v>
                </c:pt>
                <c:pt idx="8">
                  <c:v>14.456271976787534</c:v>
                </c:pt>
                <c:pt idx="9">
                  <c:v>18.275860343463123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AFD-403E-80A9-011C6B8B8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2897192"/>
        <c:axId val="342895232"/>
      </c:scatterChart>
      <c:valAx>
        <c:axId val="3428971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Relative Humidity, %</a:t>
                </a:r>
              </a:p>
            </c:rich>
          </c:tx>
          <c:layout>
            <c:manualLayout>
              <c:xMode val="edge"/>
              <c:yMode val="edge"/>
              <c:x val="0.33619290756540487"/>
              <c:y val="0.901120639409034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2895232"/>
        <c:crosses val="autoZero"/>
        <c:crossBetween val="midCat"/>
        <c:minorUnit val="10"/>
      </c:valAx>
      <c:valAx>
        <c:axId val="342895232"/>
        <c:scaling>
          <c:orientation val="minMax"/>
          <c:max val="2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Grain Moisture, %wb</a:t>
                </a:r>
              </a:p>
            </c:rich>
          </c:tx>
          <c:layout>
            <c:manualLayout>
              <c:xMode val="edge"/>
              <c:yMode val="edge"/>
              <c:x val="2.7444318984931017E-2"/>
              <c:y val="0.3457269779910906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2897192"/>
        <c:crosses val="autoZero"/>
        <c:crossBetween val="midCat"/>
        <c:majorUnit val="3"/>
        <c:minorUnit val="1.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420442840597655"/>
          <c:y val="0.47732627929092536"/>
          <c:w val="0.13207578511498019"/>
          <c:h val="0.109294334977828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 horizontalDpi="300" verticalDpi="300" copies="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>
                <a:solidFill>
                  <a:srgbClr val="0000FF"/>
                </a:solidFill>
              </a:rPr>
              <a:t>EMC for Kabuil Chickpea</a:t>
            </a:r>
          </a:p>
        </c:rich>
      </c:tx>
      <c:layout>
        <c:manualLayout>
          <c:xMode val="edge"/>
          <c:yMode val="edge"/>
          <c:x val="0.29616284557490252"/>
          <c:y val="5.21742225713601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55934937719038"/>
          <c:y val="0.19144052527892472"/>
          <c:w val="0.70551343853063142"/>
          <c:h val="0.6163451057760503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Chickpea!$F$40</c:f>
              <c:strCache>
                <c:ptCount val="1"/>
                <c:pt idx="0">
                  <c:v>70%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Chickpea!$B$42:$B$51</c:f>
              <c:numCache>
                <c:formatCode>0</c:formatCode>
                <c:ptCount val="10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</c:numCache>
            </c:numRef>
          </c:xVal>
          <c:yVal>
            <c:numRef>
              <c:f>Chickpea!$F$42:$F$51</c:f>
              <c:numCache>
                <c:formatCode>0.0</c:formatCode>
                <c:ptCount val="10"/>
                <c:pt idx="0">
                  <c:v>13.975080051869609</c:v>
                </c:pt>
                <c:pt idx="1">
                  <c:v>13.564822405952953</c:v>
                </c:pt>
                <c:pt idx="2">
                  <c:v>13.181488617737019</c:v>
                </c:pt>
                <c:pt idx="3">
                  <c:v>12.822391586635799</c:v>
                </c:pt>
                <c:pt idx="4">
                  <c:v>12.485198527523155</c:v>
                </c:pt>
                <c:pt idx="5">
                  <c:v>12.167873607554858</c:v>
                </c:pt>
                <c:pt idx="6">
                  <c:v>11.868631485837771</c:v>
                </c:pt>
                <c:pt idx="7">
                  <c:v>11.585899395398069</c:v>
                </c:pt>
                <c:pt idx="8">
                  <c:v>11.318285976637577</c:v>
                </c:pt>
                <c:pt idx="9">
                  <c:v>11.064555490368305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C55-4F37-99B2-F527B63D9F53}"/>
            </c:ext>
          </c:extLst>
        </c:ser>
        <c:ser>
          <c:idx val="1"/>
          <c:order val="1"/>
          <c:tx>
            <c:strRef>
              <c:f>Chickpea!$E$40</c:f>
              <c:strCache>
                <c:ptCount val="1"/>
                <c:pt idx="0">
                  <c:v>65%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Chickpea!$B$42:$B$51</c:f>
              <c:numCache>
                <c:formatCode>0</c:formatCode>
                <c:ptCount val="10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</c:numCache>
            </c:numRef>
          </c:xVal>
          <c:yVal>
            <c:numRef>
              <c:f>Chickpea!$E$42:$E$51</c:f>
              <c:numCache>
                <c:formatCode>0.0</c:formatCode>
                <c:ptCount val="10"/>
                <c:pt idx="0">
                  <c:v>12.735806342053122</c:v>
                </c:pt>
                <c:pt idx="1">
                  <c:v>12.356703533903579</c:v>
                </c:pt>
                <c:pt idx="2">
                  <c:v>12.002769533653023</c:v>
                </c:pt>
                <c:pt idx="3">
                  <c:v>11.671466898508877</c:v>
                </c:pt>
                <c:pt idx="4">
                  <c:v>11.360595798750184</c:v>
                </c:pt>
                <c:pt idx="5">
                  <c:v>11.068238910639149</c:v>
                </c:pt>
                <c:pt idx="6">
                  <c:v>10.792716861779802</c:v>
                </c:pt>
                <c:pt idx="7">
                  <c:v>10.532551928508674</c:v>
                </c:pt>
                <c:pt idx="8">
                  <c:v>10.286438243661662</c:v>
                </c:pt>
                <c:pt idx="9">
                  <c:v>10.053217183015924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C55-4F37-99B2-F527B63D9F53}"/>
            </c:ext>
          </c:extLst>
        </c:ser>
        <c:ser>
          <c:idx val="2"/>
          <c:order val="2"/>
          <c:tx>
            <c:strRef>
              <c:f>Chickpea!$D$40</c:f>
              <c:strCache>
                <c:ptCount val="1"/>
                <c:pt idx="0">
                  <c:v>60%</c:v>
                </c:pt>
              </c:strCache>
            </c:strRef>
          </c:tx>
          <c:spPr>
            <a:ln w="25400">
              <a:solidFill>
                <a:srgbClr val="3333CC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3333CC"/>
                </a:solidFill>
                <a:prstDash val="solid"/>
              </a:ln>
            </c:spPr>
          </c:marker>
          <c:xVal>
            <c:numRef>
              <c:f>Chickpea!$B$42:$B$51</c:f>
              <c:numCache>
                <c:formatCode>0</c:formatCode>
                <c:ptCount val="10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</c:numCache>
            </c:numRef>
          </c:xVal>
          <c:yVal>
            <c:numRef>
              <c:f>Chickpea!$D$42:$D$51</c:f>
              <c:numCache>
                <c:formatCode>0.0</c:formatCode>
                <c:ptCount val="10"/>
                <c:pt idx="0">
                  <c:v>11.599346942248564</c:v>
                </c:pt>
                <c:pt idx="1">
                  <c:v>11.249711732315824</c:v>
                </c:pt>
                <c:pt idx="2">
                  <c:v>10.923533459285004</c:v>
                </c:pt>
                <c:pt idx="3">
                  <c:v>10.618425491691495</c:v>
                </c:pt>
                <c:pt idx="4">
                  <c:v>10.332321360158353</c:v>
                </c:pt>
                <c:pt idx="5">
                  <c:v>10.063422108531558</c:v>
                </c:pt>
                <c:pt idx="6">
                  <c:v>9.8101537956584153</c:v>
                </c:pt>
                <c:pt idx="7">
                  <c:v>9.5711329210387284</c:v>
                </c:pt>
                <c:pt idx="8">
                  <c:v>9.3451380916107674</c:v>
                </c:pt>
                <c:pt idx="9">
                  <c:v>9.131086645294948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C55-4F37-99B2-F527B63D9F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2896800"/>
        <c:axId val="342897584"/>
      </c:scatterChart>
      <c:valAx>
        <c:axId val="342896800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3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Temperature, C</a:t>
                </a:r>
              </a:p>
            </c:rich>
          </c:tx>
          <c:layout>
            <c:manualLayout>
              <c:xMode val="edge"/>
              <c:yMode val="edge"/>
              <c:x val="0.36850478708966117"/>
              <c:y val="0.8918326909335276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2897584"/>
        <c:crosses val="autoZero"/>
        <c:crossBetween val="midCat"/>
        <c:majorUnit val="10"/>
        <c:minorUnit val="5"/>
      </c:valAx>
      <c:valAx>
        <c:axId val="342897584"/>
        <c:scaling>
          <c:orientation val="minMax"/>
          <c:max val="15"/>
          <c:min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Grain Moisture, %wb</a:t>
                </a:r>
              </a:p>
            </c:rich>
          </c:tx>
          <c:layout>
            <c:manualLayout>
              <c:xMode val="edge"/>
              <c:yMode val="edge"/>
              <c:x val="2.5196908518951153E-2"/>
              <c:y val="0.28249150681402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2896800"/>
        <c:crosses val="autoZero"/>
        <c:crossBetween val="midCat"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929334390381374"/>
          <c:y val="0.41556601828839762"/>
          <c:w val="0.11811050868258342"/>
          <c:h val="0.170428760309286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Equilibrium Moisture Content</a:t>
            </a:r>
            <a:endParaRPr lang="en-US" sz="1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Black Sesame at two Temperatures</a:t>
            </a:r>
          </a:p>
        </c:rich>
      </c:tx>
      <c:layout>
        <c:manualLayout>
          <c:xMode val="edge"/>
          <c:yMode val="edge"/>
          <c:x val="0.22984617149879671"/>
          <c:y val="3.12269528508081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64524524186391"/>
          <c:y val="0.24535462954206391"/>
          <c:w val="0.69468432430606453"/>
          <c:h val="0.56877664121114802"/>
        </c:manualLayout>
      </c:layout>
      <c:scatterChart>
        <c:scatterStyle val="lineMarker"/>
        <c:varyColors val="0"/>
        <c:ser>
          <c:idx val="0"/>
          <c:order val="0"/>
          <c:tx>
            <c:strRef>
              <c:f>'Black Sesame'!$P$25</c:f>
              <c:strCache>
                <c:ptCount val="1"/>
                <c:pt idx="0">
                  <c:v>20 C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7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'Black Sesame'!$D$23:$M$23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65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xVal>
          <c:yVal>
            <c:numRef>
              <c:f>'Black Sesame'!$D$27:$M$27</c:f>
              <c:numCache>
                <c:formatCode>0.0</c:formatCode>
                <c:ptCount val="10"/>
                <c:pt idx="0">
                  <c:v>1.9460436943795656</c:v>
                </c:pt>
                <c:pt idx="1">
                  <c:v>2.7910334492703903</c:v>
                </c:pt>
                <c:pt idx="2">
                  <c:v>3.4902794026527766</c:v>
                </c:pt>
                <c:pt idx="3">
                  <c:v>4.1371713574453706</c:v>
                </c:pt>
                <c:pt idx="4">
                  <c:v>4.7755981351748424</c:v>
                </c:pt>
                <c:pt idx="5">
                  <c:v>5.4403759366474063</c:v>
                </c:pt>
                <c:pt idx="6">
                  <c:v>5.7952114831851649</c:v>
                </c:pt>
                <c:pt idx="7">
                  <c:v>6.174426466280349</c:v>
                </c:pt>
                <c:pt idx="8">
                  <c:v>7.055520912687232</c:v>
                </c:pt>
                <c:pt idx="9">
                  <c:v>8.3023695469826766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FC3-4827-BB06-4F5155FF87D6}"/>
            </c:ext>
          </c:extLst>
        </c:ser>
        <c:ser>
          <c:idx val="1"/>
          <c:order val="1"/>
          <c:tx>
            <c:strRef>
              <c:f>'Black Sesame'!$Q$25</c:f>
              <c:strCache>
                <c:ptCount val="1"/>
                <c:pt idx="0">
                  <c:v>40 C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'Black Sesame'!$D$23:$M$23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65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xVal>
          <c:yVal>
            <c:numRef>
              <c:f>'Black Sesame'!$D$31:$M$31</c:f>
              <c:numCache>
                <c:formatCode>0.0</c:formatCode>
                <c:ptCount val="10"/>
                <c:pt idx="0">
                  <c:v>1.8128034922655667</c:v>
                </c:pt>
                <c:pt idx="1">
                  <c:v>2.6014740773622655</c:v>
                </c:pt>
                <c:pt idx="2">
                  <c:v>3.2548192777007396</c:v>
                </c:pt>
                <c:pt idx="3">
                  <c:v>3.8598161699460891</c:v>
                </c:pt>
                <c:pt idx="4">
                  <c:v>4.4574330532593454</c:v>
                </c:pt>
                <c:pt idx="5">
                  <c:v>5.0802841829506429</c:v>
                </c:pt>
                <c:pt idx="6">
                  <c:v>5.412978045093344</c:v>
                </c:pt>
                <c:pt idx="7">
                  <c:v>5.7687128515563906</c:v>
                </c:pt>
                <c:pt idx="8">
                  <c:v>6.5959818026710435</c:v>
                </c:pt>
                <c:pt idx="9">
                  <c:v>7.7684084719772191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FC3-4827-BB06-4F5155FF87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2387952"/>
        <c:axId val="342388736"/>
      </c:scatterChart>
      <c:valAx>
        <c:axId val="3423879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Relative Humidity, %</a:t>
                </a:r>
              </a:p>
            </c:rich>
          </c:tx>
          <c:layout>
            <c:manualLayout>
              <c:xMode val="edge"/>
              <c:yMode val="edge"/>
              <c:x val="0.33619290756540465"/>
              <c:y val="0.901120639409034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2388736"/>
        <c:crosses val="autoZero"/>
        <c:crossBetween val="midCat"/>
        <c:minorUnit val="10"/>
      </c:valAx>
      <c:valAx>
        <c:axId val="342388736"/>
        <c:scaling>
          <c:orientation val="minMax"/>
          <c:max val="9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Grain Moisture, %wb</a:t>
                </a:r>
              </a:p>
            </c:rich>
          </c:tx>
          <c:layout>
            <c:manualLayout>
              <c:xMode val="edge"/>
              <c:yMode val="edge"/>
              <c:x val="2.7444318984931E-2"/>
              <c:y val="0.3457269779910904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2387952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420442840597632"/>
          <c:y val="0.47732627929092508"/>
          <c:w val="0.13207578511498019"/>
          <c:h val="0.109294334977828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 orientation="landscape" horizontalDpi="300" verticalDpi="300" copies="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>
                <a:solidFill>
                  <a:srgbClr val="0000FF"/>
                </a:solidFill>
              </a:rPr>
              <a:t>EMC for Black Sesame</a:t>
            </a:r>
          </a:p>
        </c:rich>
      </c:tx>
      <c:layout>
        <c:manualLayout>
          <c:xMode val="edge"/>
          <c:yMode val="edge"/>
          <c:x val="0.30667809268320961"/>
          <c:y val="5.21742225713601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55934937719038"/>
          <c:y val="0.19144052527892472"/>
          <c:w val="0.70551343853063142"/>
          <c:h val="0.6163451057760503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'Black Sesame'!$F$39</c:f>
              <c:strCache>
                <c:ptCount val="1"/>
                <c:pt idx="0">
                  <c:v>70%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'Black Sesame'!$B$42:$B$50</c:f>
              <c:numCache>
                <c:formatCode>0</c:formatCode>
                <c:ptCount val="9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</c:numCache>
            </c:numRef>
          </c:xVal>
          <c:yVal>
            <c:numRef>
              <c:f>'Black Sesame'!$F$42:$F$50</c:f>
              <c:numCache>
                <c:formatCode>0.0</c:formatCode>
                <c:ptCount val="9"/>
                <c:pt idx="0">
                  <c:v>6.2904887992152716</c:v>
                </c:pt>
                <c:pt idx="1">
                  <c:v>6.174426466280349</c:v>
                </c:pt>
                <c:pt idx="2">
                  <c:v>6.064755528241017</c:v>
                </c:pt>
                <c:pt idx="3">
                  <c:v>5.9609044999253706</c:v>
                </c:pt>
                <c:pt idx="4">
                  <c:v>5.8623713229611667</c:v>
                </c:pt>
                <c:pt idx="5">
                  <c:v>5.7687128515563906</c:v>
                </c:pt>
                <c:pt idx="6">
                  <c:v>5.679536225260974</c:v>
                </c:pt>
                <c:pt idx="7">
                  <c:v>5.594491740494874</c:v>
                </c:pt>
                <c:pt idx="8">
                  <c:v>5.5132669220682775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535-497E-8335-B29A6147B73A}"/>
            </c:ext>
          </c:extLst>
        </c:ser>
        <c:ser>
          <c:idx val="1"/>
          <c:order val="1"/>
          <c:tx>
            <c:strRef>
              <c:f>'Black Sesame'!$E$39</c:f>
              <c:strCache>
                <c:ptCount val="1"/>
                <c:pt idx="0">
                  <c:v>65%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'Black Sesame'!$B$42:$B$50</c:f>
              <c:numCache>
                <c:formatCode>0</c:formatCode>
                <c:ptCount val="9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</c:numCache>
            </c:numRef>
          </c:xVal>
          <c:yVal>
            <c:numRef>
              <c:f>'Black Sesame'!$E$42:$E$50</c:f>
              <c:numCache>
                <c:formatCode>0.0</c:formatCode>
                <c:ptCount val="9"/>
                <c:pt idx="0">
                  <c:v>5.9045942008234746</c:v>
                </c:pt>
                <c:pt idx="1">
                  <c:v>5.7952114831851649</c:v>
                </c:pt>
                <c:pt idx="2">
                  <c:v>5.6918675945843296</c:v>
                </c:pt>
                <c:pt idx="3">
                  <c:v>5.5940215338813593</c:v>
                </c:pt>
                <c:pt idx="4">
                  <c:v>5.5011981271339963</c:v>
                </c:pt>
                <c:pt idx="5">
                  <c:v>5.412978045093344</c:v>
                </c:pt>
                <c:pt idx="6">
                  <c:v>5.3289896143640538</c:v>
                </c:pt>
                <c:pt idx="7">
                  <c:v>5.248902052825394</c:v>
                </c:pt>
                <c:pt idx="8">
                  <c:v>5.1724198450969885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535-497E-8335-B29A6147B73A}"/>
            </c:ext>
          </c:extLst>
        </c:ser>
        <c:ser>
          <c:idx val="2"/>
          <c:order val="2"/>
          <c:tx>
            <c:strRef>
              <c:f>'Black Sesame'!$D$39</c:f>
              <c:strCache>
                <c:ptCount val="1"/>
                <c:pt idx="0">
                  <c:v>60%</c:v>
                </c:pt>
              </c:strCache>
            </c:strRef>
          </c:tx>
          <c:spPr>
            <a:ln w="25400">
              <a:solidFill>
                <a:srgbClr val="3333CC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3333CC"/>
                </a:solidFill>
                <a:prstDash val="solid"/>
              </a:ln>
            </c:spPr>
          </c:marker>
          <c:xVal>
            <c:numRef>
              <c:f>'Black Sesame'!$B$42:$B$50</c:f>
              <c:numCache>
                <c:formatCode>0</c:formatCode>
                <c:ptCount val="9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</c:numCache>
            </c:numRef>
          </c:xVal>
          <c:yVal>
            <c:numRef>
              <c:f>'Black Sesame'!$D$42:$D$50</c:f>
              <c:numCache>
                <c:formatCode>0.0</c:formatCode>
                <c:ptCount val="9"/>
                <c:pt idx="0">
                  <c:v>5.5434553565951656</c:v>
                </c:pt>
                <c:pt idx="1">
                  <c:v>5.4403759366474063</c:v>
                </c:pt>
                <c:pt idx="2">
                  <c:v>5.3430008160217231</c:v>
                </c:pt>
                <c:pt idx="3">
                  <c:v>5.2508180429755278</c:v>
                </c:pt>
                <c:pt idx="4">
                  <c:v>5.1633780502971058</c:v>
                </c:pt>
                <c:pt idx="5">
                  <c:v>5.0802841829506429</c:v>
                </c:pt>
                <c:pt idx="6">
                  <c:v>5.0011849295990123</c:v>
                </c:pt>
                <c:pt idx="7">
                  <c:v>4.9257675067476239</c:v>
                </c:pt>
                <c:pt idx="8">
                  <c:v>4.8537525253266729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535-497E-8335-B29A6147B7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2386776"/>
        <c:axId val="342383640"/>
      </c:scatterChart>
      <c:valAx>
        <c:axId val="342386776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3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Temperature, C</a:t>
                </a:r>
              </a:p>
            </c:rich>
          </c:tx>
          <c:layout>
            <c:manualLayout>
              <c:xMode val="edge"/>
              <c:yMode val="edge"/>
              <c:x val="0.36850478708966117"/>
              <c:y val="0.8918326909335276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2383640"/>
        <c:crosses val="autoZero"/>
        <c:crossBetween val="midCat"/>
        <c:majorUnit val="10"/>
        <c:minorUnit val="5"/>
      </c:valAx>
      <c:valAx>
        <c:axId val="342383640"/>
        <c:scaling>
          <c:orientation val="minMax"/>
          <c:min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Grain Moisture, %wb</a:t>
                </a:r>
              </a:p>
            </c:rich>
          </c:tx>
          <c:layout>
            <c:manualLayout>
              <c:xMode val="edge"/>
              <c:yMode val="edge"/>
              <c:x val="2.5196908518951153E-2"/>
              <c:y val="0.28249150681402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2386776"/>
        <c:crosses val="autoZero"/>
        <c:crossBetween val="midCat"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929334390381374"/>
          <c:y val="0.41556601828839762"/>
          <c:w val="0.11811050868258342"/>
          <c:h val="0.170428760309286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>
                <a:solidFill>
                  <a:srgbClr val="0000FF"/>
                </a:solidFill>
              </a:rPr>
              <a:t>Equilibrium Moisture Content for Yellow Maize</a:t>
            </a:r>
          </a:p>
        </c:rich>
      </c:tx>
      <c:layout>
        <c:manualLayout>
          <c:xMode val="edge"/>
          <c:yMode val="edge"/>
          <c:x val="0.13633108952863543"/>
          <c:y val="5.5291915478608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55934937719018"/>
          <c:y val="0.19144052527892472"/>
          <c:w val="0.70551343853063142"/>
          <c:h val="0.6163451057760503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'Yel Maize'!$F$40</c:f>
              <c:strCache>
                <c:ptCount val="1"/>
                <c:pt idx="0">
                  <c:v>70%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'Yel Maize'!$B$43:$B$51</c:f>
              <c:numCache>
                <c:formatCode>0</c:formatCode>
                <c:ptCount val="9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</c:numCache>
            </c:numRef>
          </c:xVal>
          <c:yVal>
            <c:numRef>
              <c:f>'Yel Maize'!$F$43:$F$51</c:f>
              <c:numCache>
                <c:formatCode>0.0</c:formatCode>
                <c:ptCount val="9"/>
                <c:pt idx="0">
                  <c:v>15.137641180209094</c:v>
                </c:pt>
                <c:pt idx="1">
                  <c:v>14.632394083922547</c:v>
                </c:pt>
                <c:pt idx="2">
                  <c:v>14.174744537074005</c:v>
                </c:pt>
                <c:pt idx="3">
                  <c:v>13.757588740512448</c:v>
                </c:pt>
                <c:pt idx="4">
                  <c:v>13.375233117336801</c:v>
                </c:pt>
                <c:pt idx="5">
                  <c:v>13.023052096329366</c:v>
                </c:pt>
                <c:pt idx="6">
                  <c:v>12.697242529172065</c:v>
                </c:pt>
                <c:pt idx="7">
                  <c:v>12.394643989061047</c:v>
                </c:pt>
                <c:pt idx="8">
                  <c:v>12.11260498502001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3FD-4A9C-9D22-1A06F5B08FD3}"/>
            </c:ext>
          </c:extLst>
        </c:ser>
        <c:ser>
          <c:idx val="1"/>
          <c:order val="1"/>
          <c:tx>
            <c:strRef>
              <c:f>'Yel Maize'!$E$40</c:f>
              <c:strCache>
                <c:ptCount val="1"/>
                <c:pt idx="0">
                  <c:v>65%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'Yel Maize'!$B$43:$B$51</c:f>
              <c:numCache>
                <c:formatCode>0</c:formatCode>
                <c:ptCount val="9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</c:numCache>
            </c:numRef>
          </c:xVal>
          <c:yVal>
            <c:numRef>
              <c:f>'Yel Maize'!$E$43:$E$51</c:f>
              <c:numCache>
                <c:formatCode>0.0</c:formatCode>
                <c:ptCount val="9"/>
                <c:pt idx="0">
                  <c:v>14.217139910287957</c:v>
                </c:pt>
                <c:pt idx="1">
                  <c:v>13.737642708762557</c:v>
                </c:pt>
                <c:pt idx="2">
                  <c:v>13.303616715076759</c:v>
                </c:pt>
                <c:pt idx="3">
                  <c:v>12.908241962618879</c:v>
                </c:pt>
                <c:pt idx="4">
                  <c:v>12.546057705541834</c:v>
                </c:pt>
                <c:pt idx="5">
                  <c:v>12.212631495532509</c:v>
                </c:pt>
                <c:pt idx="6">
                  <c:v>11.904321965522373</c:v>
                </c:pt>
                <c:pt idx="7">
                  <c:v>11.61810542655061</c:v>
                </c:pt>
                <c:pt idx="8">
                  <c:v>11.351446892136604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3FD-4A9C-9D22-1A06F5B08FD3}"/>
            </c:ext>
          </c:extLst>
        </c:ser>
        <c:ser>
          <c:idx val="2"/>
          <c:order val="2"/>
          <c:tx>
            <c:strRef>
              <c:f>'Yel Maize'!$D$40</c:f>
              <c:strCache>
                <c:ptCount val="1"/>
                <c:pt idx="0">
                  <c:v>60%</c:v>
                </c:pt>
              </c:strCache>
            </c:strRef>
          </c:tx>
          <c:spPr>
            <a:ln w="25400">
              <a:solidFill>
                <a:srgbClr val="3333CC"/>
              </a:solidFill>
              <a:prstDash val="solid"/>
            </a:ln>
          </c:spPr>
          <c:marker>
            <c:symbol val="circle"/>
            <c:size val="7"/>
            <c:spPr>
              <a:noFill/>
              <a:ln>
                <a:solidFill>
                  <a:srgbClr val="3333CC"/>
                </a:solidFill>
                <a:prstDash val="solid"/>
              </a:ln>
            </c:spPr>
          </c:marker>
          <c:xVal>
            <c:numRef>
              <c:f>'Yel Maize'!$B$43:$B$51</c:f>
              <c:numCache>
                <c:formatCode>0</c:formatCode>
                <c:ptCount val="9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</c:numCache>
            </c:numRef>
          </c:xVal>
          <c:yVal>
            <c:numRef>
              <c:f>'Yel Maize'!$D$43:$D$51</c:f>
              <c:numCache>
                <c:formatCode>0.0</c:formatCode>
                <c:ptCount val="9"/>
                <c:pt idx="0">
                  <c:v>13.349793027184822</c:v>
                </c:pt>
                <c:pt idx="1">
                  <c:v>12.895151207464346</c:v>
                </c:pt>
                <c:pt idx="2">
                  <c:v>12.483890722220281</c:v>
                </c:pt>
                <c:pt idx="3">
                  <c:v>12.109474920694849</c:v>
                </c:pt>
                <c:pt idx="4">
                  <c:v>11.766674742650126</c:v>
                </c:pt>
                <c:pt idx="5">
                  <c:v>11.451249380111838</c:v>
                </c:pt>
                <c:pt idx="6">
                  <c:v>11.159717605116155</c:v>
                </c:pt>
                <c:pt idx="7">
                  <c:v>10.889190772931331</c:v>
                </c:pt>
                <c:pt idx="8">
                  <c:v>10.637248721699288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3FD-4A9C-9D22-1A06F5B08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462296"/>
        <c:axId val="341700400"/>
      </c:scatterChart>
      <c:valAx>
        <c:axId val="159462296"/>
        <c:scaling>
          <c:orientation val="minMax"/>
          <c:min val="10"/>
        </c:scaling>
        <c:delete val="0"/>
        <c:axPos val="b"/>
        <c:title>
          <c:tx>
            <c:rich>
              <a:bodyPr/>
              <a:lstStyle/>
              <a:p>
                <a:pPr>
                  <a:defRPr sz="13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Temperature, C</a:t>
                </a:r>
              </a:p>
            </c:rich>
          </c:tx>
          <c:layout>
            <c:manualLayout>
              <c:xMode val="edge"/>
              <c:yMode val="edge"/>
              <c:x val="0.3685047870896605"/>
              <c:y val="0.8918326909335276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1700400"/>
        <c:crosses val="autoZero"/>
        <c:crossBetween val="midCat"/>
        <c:majorUnit val="10"/>
        <c:minorUnit val="5"/>
      </c:valAx>
      <c:valAx>
        <c:axId val="341700400"/>
        <c:scaling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Grain Moisture, %wb</a:t>
                </a:r>
              </a:p>
            </c:rich>
          </c:tx>
          <c:layout>
            <c:manualLayout>
              <c:xMode val="edge"/>
              <c:yMode val="edge"/>
              <c:x val="2.5196908518951133E-2"/>
              <c:y val="0.2824915068140232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9462296"/>
        <c:crosses val="autoZero"/>
        <c:crossBetween val="midCat"/>
        <c:minorUnit val="0.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929334390381374"/>
          <c:y val="0.41556601828839762"/>
          <c:w val="0.1085491442907176"/>
          <c:h val="0.167834737727152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Equilibrium Moisture Content</a:t>
            </a:r>
            <a:endParaRPr lang="en-US" sz="1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White Sesame at two Temperatures</a:t>
            </a:r>
          </a:p>
        </c:rich>
      </c:tx>
      <c:layout>
        <c:manualLayout>
          <c:xMode val="edge"/>
          <c:yMode val="edge"/>
          <c:x val="0.22984617149879671"/>
          <c:y val="3.12269528508081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64524524186391"/>
          <c:y val="0.24535462954206391"/>
          <c:w val="0.69468432430606453"/>
          <c:h val="0.56877664121114802"/>
        </c:manualLayout>
      </c:layout>
      <c:scatterChart>
        <c:scatterStyle val="lineMarker"/>
        <c:varyColors val="0"/>
        <c:ser>
          <c:idx val="0"/>
          <c:order val="0"/>
          <c:tx>
            <c:strRef>
              <c:f>'White Sesame '!$P$25</c:f>
              <c:strCache>
                <c:ptCount val="1"/>
                <c:pt idx="0">
                  <c:v>20 C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7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'White Sesame '!$D$23:$M$23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65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xVal>
          <c:yVal>
            <c:numRef>
              <c:f>'White Sesame '!$D$27:$M$27</c:f>
              <c:numCache>
                <c:formatCode>0.0</c:formatCode>
                <c:ptCount val="10"/>
                <c:pt idx="0">
                  <c:v>1.0126139879512503</c:v>
                </c:pt>
                <c:pt idx="1">
                  <c:v>1.6894889689082442</c:v>
                </c:pt>
                <c:pt idx="2">
                  <c:v>2.3214505358751585</c:v>
                </c:pt>
                <c:pt idx="3">
                  <c:v>2.9564202089454055</c:v>
                </c:pt>
                <c:pt idx="4">
                  <c:v>3.6256943425024719</c:v>
                </c:pt>
                <c:pt idx="5">
                  <c:v>4.3635643584758137</c:v>
                </c:pt>
                <c:pt idx="6">
                  <c:v>4.7733029079696863</c:v>
                </c:pt>
                <c:pt idx="7">
                  <c:v>5.2227127059525191</c:v>
                </c:pt>
                <c:pt idx="8">
                  <c:v>6.3099498156491682</c:v>
                </c:pt>
                <c:pt idx="9">
                  <c:v>7.9417673527364725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2A9-4BAE-8E92-94C0FC3DB09B}"/>
            </c:ext>
          </c:extLst>
        </c:ser>
        <c:ser>
          <c:idx val="1"/>
          <c:order val="1"/>
          <c:tx>
            <c:strRef>
              <c:f>'White Sesame '!$Q$25</c:f>
              <c:strCache>
                <c:ptCount val="1"/>
                <c:pt idx="0">
                  <c:v>40 C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'White Sesame '!$D$23:$M$23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65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xVal>
          <c:yVal>
            <c:numRef>
              <c:f>'White Sesame '!$D$31:$M$31</c:f>
              <c:numCache>
                <c:formatCode>0.0</c:formatCode>
                <c:ptCount val="10"/>
                <c:pt idx="0">
                  <c:v>0.94690050076224175</c:v>
                </c:pt>
                <c:pt idx="1">
                  <c:v>1.5805511159438235</c:v>
                </c:pt>
                <c:pt idx="2">
                  <c:v>2.1726644970355427</c:v>
                </c:pt>
                <c:pt idx="3">
                  <c:v>2.7680910804174261</c:v>
                </c:pt>
                <c:pt idx="4">
                  <c:v>3.3962233381884777</c:v>
                </c:pt>
                <c:pt idx="5">
                  <c:v>4.0893749786575704</c:v>
                </c:pt>
                <c:pt idx="6">
                  <c:v>4.4745717580422735</c:v>
                </c:pt>
                <c:pt idx="7">
                  <c:v>4.8973022559564106</c:v>
                </c:pt>
                <c:pt idx="8">
                  <c:v>5.9210291814367615</c:v>
                </c:pt>
                <c:pt idx="9">
                  <c:v>7.460276678816486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2A9-4BAE-8E92-94C0FC3DB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1701968"/>
        <c:axId val="341702752"/>
      </c:scatterChart>
      <c:valAx>
        <c:axId val="3417019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Relative Humidity, %</a:t>
                </a:r>
              </a:p>
            </c:rich>
          </c:tx>
          <c:layout>
            <c:manualLayout>
              <c:xMode val="edge"/>
              <c:yMode val="edge"/>
              <c:x val="0.33619290756540504"/>
              <c:y val="0.901120639409034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1702752"/>
        <c:crosses val="autoZero"/>
        <c:crossBetween val="midCat"/>
        <c:minorUnit val="10"/>
      </c:valAx>
      <c:valAx>
        <c:axId val="341702752"/>
        <c:scaling>
          <c:orientation val="minMax"/>
          <c:max val="9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Grain Moisture, %wb</a:t>
                </a:r>
              </a:p>
            </c:rich>
          </c:tx>
          <c:layout>
            <c:manualLayout>
              <c:xMode val="edge"/>
              <c:yMode val="edge"/>
              <c:x val="2.7444318984931035E-2"/>
              <c:y val="0.3457269779910908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1701968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420442840597677"/>
          <c:y val="0.47732627929092558"/>
          <c:w val="0.13207578511498019"/>
          <c:h val="0.10929433497782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 orientation="landscape" horizontalDpi="300" verticalDpi="300" copies="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>
                <a:solidFill>
                  <a:srgbClr val="0000FF"/>
                </a:solidFill>
              </a:rPr>
              <a:t>EMC for White Sesame</a:t>
            </a:r>
          </a:p>
        </c:rich>
      </c:tx>
      <c:layout>
        <c:manualLayout>
          <c:xMode val="edge"/>
          <c:yMode val="edge"/>
          <c:x val="0.31929638921317816"/>
          <c:y val="5.2174222571360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55934937719052"/>
          <c:y val="0.19144052527892472"/>
          <c:w val="0.70551343853063142"/>
          <c:h val="0.6163451057760503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'White Sesame '!$F$39</c:f>
              <c:strCache>
                <c:ptCount val="1"/>
                <c:pt idx="0">
                  <c:v>70%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'White Sesame '!$B$42:$B$50</c:f>
              <c:numCache>
                <c:formatCode>0</c:formatCode>
                <c:ptCount val="9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</c:numCache>
            </c:numRef>
          </c:xVal>
          <c:yVal>
            <c:numRef>
              <c:f>'White Sesame '!$F$42:$F$50</c:f>
              <c:numCache>
                <c:formatCode>0.0</c:formatCode>
                <c:ptCount val="9"/>
                <c:pt idx="0">
                  <c:v>5.3126900711314313</c:v>
                </c:pt>
                <c:pt idx="1">
                  <c:v>5.2227127059525191</c:v>
                </c:pt>
                <c:pt idx="2">
                  <c:v>5.1364096904706837</c:v>
                </c:pt>
                <c:pt idx="3">
                  <c:v>5.053546752961525</c:v>
                </c:pt>
                <c:pt idx="4">
                  <c:v>4.9739096961390779</c:v>
                </c:pt>
                <c:pt idx="5">
                  <c:v>4.8973022559564106</c:v>
                </c:pt>
                <c:pt idx="6">
                  <c:v>4.8235442317599011</c:v>
                </c:pt>
                <c:pt idx="7">
                  <c:v>4.752469848196017</c:v>
                </c:pt>
                <c:pt idx="8">
                  <c:v>4.6839263157775424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3B6-496B-8F53-440E71DDA100}"/>
            </c:ext>
          </c:extLst>
        </c:ser>
        <c:ser>
          <c:idx val="1"/>
          <c:order val="1"/>
          <c:tx>
            <c:strRef>
              <c:f>'White Sesame '!$E$39</c:f>
              <c:strCache>
                <c:ptCount val="1"/>
                <c:pt idx="0">
                  <c:v>65%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'White Sesame '!$B$42:$B$50</c:f>
              <c:numCache>
                <c:formatCode>0</c:formatCode>
                <c:ptCount val="9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</c:numCache>
            </c:numRef>
          </c:xVal>
          <c:yVal>
            <c:numRef>
              <c:f>'White Sesame '!$E$42:$E$50</c:f>
              <c:numCache>
                <c:formatCode>0.0</c:formatCode>
                <c:ptCount val="9"/>
                <c:pt idx="0">
                  <c:v>4.8559344878738795</c:v>
                </c:pt>
                <c:pt idx="1">
                  <c:v>4.7733029079696863</c:v>
                </c:pt>
                <c:pt idx="2">
                  <c:v>4.6940583863405685</c:v>
                </c:pt>
                <c:pt idx="3">
                  <c:v>4.6179842718779343</c:v>
                </c:pt>
                <c:pt idx="4">
                  <c:v>4.5448825312778993</c:v>
                </c:pt>
                <c:pt idx="5">
                  <c:v>4.4745717580422735</c:v>
                </c:pt>
                <c:pt idx="6">
                  <c:v>4.40688543440214</c:v>
                </c:pt>
                <c:pt idx="7">
                  <c:v>4.3416704091706846</c:v>
                </c:pt>
                <c:pt idx="8">
                  <c:v>4.2787855606241241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3B6-496B-8F53-440E71DDA100}"/>
            </c:ext>
          </c:extLst>
        </c:ser>
        <c:ser>
          <c:idx val="2"/>
          <c:order val="2"/>
          <c:tx>
            <c:strRef>
              <c:f>'White Sesame '!$D$39</c:f>
              <c:strCache>
                <c:ptCount val="1"/>
                <c:pt idx="0">
                  <c:v>60%</c:v>
                </c:pt>
              </c:strCache>
            </c:strRef>
          </c:tx>
          <c:spPr>
            <a:ln w="25400">
              <a:solidFill>
                <a:srgbClr val="3333CC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3333CC"/>
                </a:solidFill>
                <a:prstDash val="solid"/>
              </a:ln>
            </c:spPr>
          </c:marker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2-83B6-496B-8F53-440E71DDA100}"/>
              </c:ext>
            </c:extLst>
          </c:dPt>
          <c:xVal>
            <c:numRef>
              <c:f>'White Sesame '!$B$42:$B$50</c:f>
              <c:numCache>
                <c:formatCode>0</c:formatCode>
                <c:ptCount val="9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</c:numCache>
            </c:numRef>
          </c:xVal>
          <c:yVal>
            <c:numRef>
              <c:f>'White Sesame '!$D$42:$D$50</c:f>
              <c:numCache>
                <c:formatCode>0.0</c:formatCode>
                <c:ptCount val="9"/>
                <c:pt idx="0">
                  <c:v>4.4394335502768349</c:v>
                </c:pt>
                <c:pt idx="1">
                  <c:v>4.3635643584758137</c:v>
                </c:pt>
                <c:pt idx="2">
                  <c:v>4.2908156517043894</c:v>
                </c:pt>
                <c:pt idx="3">
                  <c:v>4.2209872446977927</c:v>
                </c:pt>
                <c:pt idx="4">
                  <c:v>4.1538961999092816</c:v>
                </c:pt>
                <c:pt idx="5">
                  <c:v>4.0893749786575704</c:v>
                </c:pt>
                <c:pt idx="6">
                  <c:v>4.0272698276517209</c:v>
                </c:pt>
                <c:pt idx="7">
                  <c:v>3.9674393663966763</c:v>
                </c:pt>
                <c:pt idx="8">
                  <c:v>3.9097533466743584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3B6-496B-8F53-440E71DDA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1703928"/>
        <c:axId val="341696480"/>
      </c:scatterChart>
      <c:valAx>
        <c:axId val="341703928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3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Temperature, C</a:t>
                </a:r>
              </a:p>
            </c:rich>
          </c:tx>
          <c:layout>
            <c:manualLayout>
              <c:xMode val="edge"/>
              <c:yMode val="edge"/>
              <c:x val="0.36850478708966183"/>
              <c:y val="0.8918326909335276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1696480"/>
        <c:crosses val="autoZero"/>
        <c:crossBetween val="midCat"/>
        <c:majorUnit val="10"/>
        <c:minorUnit val="5"/>
      </c:valAx>
      <c:valAx>
        <c:axId val="341696480"/>
        <c:scaling>
          <c:orientation val="minMax"/>
          <c:max val="6"/>
          <c:min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Grain Moisture, %wb</a:t>
                </a:r>
              </a:p>
            </c:rich>
          </c:tx>
          <c:layout>
            <c:manualLayout>
              <c:xMode val="edge"/>
              <c:yMode val="edge"/>
              <c:x val="2.5196908518951178E-2"/>
              <c:y val="0.28249150681402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1703928"/>
        <c:crosses val="autoZero"/>
        <c:crossBetween val="midCat"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929334390381374"/>
          <c:y val="0.41556601828839762"/>
          <c:w val="0.11811050868258342"/>
          <c:h val="0.170428760309286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Equilibrium Moisture Content</a:t>
            </a:r>
            <a:endParaRPr lang="en-US" sz="1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Millet at two Temperatures</a:t>
            </a:r>
          </a:p>
        </c:rich>
      </c:tx>
      <c:layout>
        <c:manualLayout>
          <c:xMode val="edge"/>
          <c:yMode val="edge"/>
          <c:x val="0.22984617149879671"/>
          <c:y val="3.12269528508081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64524524186385"/>
          <c:y val="0.24535462954206391"/>
          <c:w val="0.69468432430606453"/>
          <c:h val="0.56877664121114802"/>
        </c:manualLayout>
      </c:layout>
      <c:scatterChart>
        <c:scatterStyle val="lineMarker"/>
        <c:varyColors val="0"/>
        <c:ser>
          <c:idx val="0"/>
          <c:order val="0"/>
          <c:tx>
            <c:strRef>
              <c:f>'Sheet 3'!$P$25</c:f>
              <c:strCache>
                <c:ptCount val="1"/>
                <c:pt idx="0">
                  <c:v>20 C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marker>
            <c:symbol val="square"/>
            <c:size val="7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'Sheet 3'!$D$23:$M$23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65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xVal>
          <c:yVal>
            <c:numRef>
              <c:f>'Sheet 3'!$D$27:$M$27</c:f>
              <c:numCache>
                <c:formatCode>0.0</c:formatCode>
                <c:ptCount val="10"/>
                <c:pt idx="0">
                  <c:v>7.9095226720836092</c:v>
                </c:pt>
                <c:pt idx="1">
                  <c:v>10.410783588902863</c:v>
                </c:pt>
                <c:pt idx="2">
                  <c:v>12.309402500802785</c:v>
                </c:pt>
                <c:pt idx="3">
                  <c:v>13.958448479464506</c:v>
                </c:pt>
                <c:pt idx="4">
                  <c:v>15.501601663583614</c:v>
                </c:pt>
                <c:pt idx="5">
                  <c:v>17.032062147131469</c:v>
                </c:pt>
                <c:pt idx="6">
                  <c:v>17.820568522753963</c:v>
                </c:pt>
                <c:pt idx="7">
                  <c:v>18.643266803763154</c:v>
                </c:pt>
                <c:pt idx="8">
                  <c:v>20.482156026419666</c:v>
                </c:pt>
                <c:pt idx="9">
                  <c:v>22.932140328704538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6BF-4A9D-9144-B71F7A707C46}"/>
            </c:ext>
          </c:extLst>
        </c:ser>
        <c:ser>
          <c:idx val="1"/>
          <c:order val="1"/>
          <c:tx>
            <c:strRef>
              <c:f>'Sheet 3'!$Q$25</c:f>
              <c:strCache>
                <c:ptCount val="1"/>
                <c:pt idx="0">
                  <c:v>40 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'Sheet 3'!$D$23:$M$23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65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xVal>
          <c:yVal>
            <c:numRef>
              <c:f>'Sheet 3'!$D$31:$M$31</c:f>
              <c:numCache>
                <c:formatCode>0.0</c:formatCode>
                <c:ptCount val="10"/>
                <c:pt idx="0">
                  <c:v>7.4814090949394458</c:v>
                </c:pt>
                <c:pt idx="1">
                  <c:v>9.8617839056548942</c:v>
                </c:pt>
                <c:pt idx="2">
                  <c:v>11.67332715831248</c:v>
                </c:pt>
                <c:pt idx="3">
                  <c:v>13.250036058737395</c:v>
                </c:pt>
                <c:pt idx="4">
                  <c:v>14.72827795911784</c:v>
                </c:pt>
                <c:pt idx="5">
                  <c:v>16.197023854265343</c:v>
                </c:pt>
                <c:pt idx="6">
                  <c:v>16.954771766568264</c:v>
                </c:pt>
                <c:pt idx="7">
                  <c:v>17.74613125695663</c:v>
                </c:pt>
                <c:pt idx="8">
                  <c:v>19.517759933963855</c:v>
                </c:pt>
                <c:pt idx="9">
                  <c:v>21.884134847625539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6BF-4A9D-9144-B71F7A707C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476160"/>
        <c:axId val="158482816"/>
      </c:scatterChart>
      <c:valAx>
        <c:axId val="1584761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Relative Humidity, %</a:t>
                </a:r>
              </a:p>
            </c:rich>
          </c:tx>
          <c:layout>
            <c:manualLayout>
              <c:xMode val="edge"/>
              <c:yMode val="edge"/>
              <c:x val="0.33619290756540432"/>
              <c:y val="0.901120639409034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58482816"/>
        <c:crosses val="autoZero"/>
        <c:crossBetween val="midCat"/>
        <c:minorUnit val="10"/>
      </c:valAx>
      <c:valAx>
        <c:axId val="158482816"/>
        <c:scaling>
          <c:orientation val="minMax"/>
          <c:max val="25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Grain Moisture, %wb</a:t>
                </a:r>
              </a:p>
            </c:rich>
          </c:tx>
          <c:layout>
            <c:manualLayout>
              <c:xMode val="edge"/>
              <c:yMode val="edge"/>
              <c:x val="2.7444318984930962E-2"/>
              <c:y val="0.3457269779910901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58476160"/>
        <c:crosses val="autoZero"/>
        <c:crossBetween val="midCat"/>
        <c:majorUnit val="2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420442840597588"/>
          <c:y val="0.47732627929092453"/>
          <c:w val="0.13207578511498019"/>
          <c:h val="0.109294334977828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 horizontalDpi="300" verticalDpi="300" copies="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Equilibrium</a:t>
            </a:r>
            <a:r>
              <a:rPr lang="en-US" baseline="0"/>
              <a:t> Moisture Content </a:t>
            </a:r>
            <a:r>
              <a:rPr lang="en-US"/>
              <a:t>for</a:t>
            </a:r>
            <a:r>
              <a:rPr lang="en-US" baseline="0"/>
              <a:t> Millet</a:t>
            </a:r>
          </a:p>
        </c:rich>
      </c:tx>
      <c:layout>
        <c:manualLayout>
          <c:xMode val="edge"/>
          <c:yMode val="edge"/>
          <c:x val="0.13360564813119291"/>
          <c:y val="4.30699412377681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00075637101732"/>
          <c:y val="0.192640102535827"/>
          <c:w val="0.67991868349849582"/>
          <c:h val="0.61315935075427863"/>
        </c:manualLayout>
      </c:layout>
      <c:scatterChart>
        <c:scatterStyle val="smoothMarker"/>
        <c:varyColors val="0"/>
        <c:ser>
          <c:idx val="3"/>
          <c:order val="0"/>
          <c:tx>
            <c:strRef>
              <c:f>'Sheet 3'!$F$40</c:f>
              <c:strCache>
                <c:ptCount val="1"/>
                <c:pt idx="0">
                  <c:v>70%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'Sheet 3'!$C$41:$C$48</c:f>
              <c:numCache>
                <c:formatCode>0</c:formatCode>
                <c:ptCount val="8"/>
                <c:pt idx="0">
                  <c:v>41</c:v>
                </c:pt>
                <c:pt idx="1">
                  <c:v>50</c:v>
                </c:pt>
                <c:pt idx="2">
                  <c:v>59</c:v>
                </c:pt>
                <c:pt idx="3">
                  <c:v>68</c:v>
                </c:pt>
                <c:pt idx="4">
                  <c:v>77</c:v>
                </c:pt>
                <c:pt idx="5">
                  <c:v>86</c:v>
                </c:pt>
                <c:pt idx="6">
                  <c:v>95</c:v>
                </c:pt>
                <c:pt idx="7">
                  <c:v>104</c:v>
                </c:pt>
              </c:numCache>
            </c:numRef>
          </c:xVal>
          <c:yVal>
            <c:numRef>
              <c:f>'Sheet 3'!$F$41:$F$48</c:f>
              <c:numCache>
                <c:formatCode>0.0</c:formatCode>
                <c:ptCount val="8"/>
                <c:pt idx="0">
                  <c:v>19.444649609515597</c:v>
                </c:pt>
                <c:pt idx="1">
                  <c:v>19.162945607049306</c:v>
                </c:pt>
                <c:pt idx="2">
                  <c:v>18.896272133287308</c:v>
                </c:pt>
                <c:pt idx="3">
                  <c:v>18.643266803763154</c:v>
                </c:pt>
                <c:pt idx="4">
                  <c:v>18.40273823091713</c:v>
                </c:pt>
                <c:pt idx="5">
                  <c:v>18.173639005981602</c:v>
                </c:pt>
                <c:pt idx="6">
                  <c:v>17.955043767771443</c:v>
                </c:pt>
                <c:pt idx="7">
                  <c:v>17.74613125695663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80C-48A9-8F20-5F3E9FAA5864}"/>
            </c:ext>
          </c:extLst>
        </c:ser>
        <c:ser>
          <c:idx val="0"/>
          <c:order val="1"/>
          <c:tx>
            <c:strRef>
              <c:f>'Sheet 3'!$E$40</c:f>
              <c:strCache>
                <c:ptCount val="1"/>
                <c:pt idx="0">
                  <c:v>65%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x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'Sheet 3'!$C$41:$C$48</c:f>
              <c:numCache>
                <c:formatCode>0</c:formatCode>
                <c:ptCount val="8"/>
                <c:pt idx="0">
                  <c:v>41</c:v>
                </c:pt>
                <c:pt idx="1">
                  <c:v>50</c:v>
                </c:pt>
                <c:pt idx="2">
                  <c:v>59</c:v>
                </c:pt>
                <c:pt idx="3">
                  <c:v>68</c:v>
                </c:pt>
                <c:pt idx="4">
                  <c:v>77</c:v>
                </c:pt>
                <c:pt idx="5">
                  <c:v>86</c:v>
                </c:pt>
                <c:pt idx="6">
                  <c:v>95</c:v>
                </c:pt>
                <c:pt idx="7">
                  <c:v>104</c:v>
                </c:pt>
              </c:numCache>
            </c:numRef>
          </c:xVal>
          <c:yVal>
            <c:numRef>
              <c:f>'Sheet 3'!$E$41:$E$48</c:f>
              <c:numCache>
                <c:formatCode>0.0</c:formatCode>
                <c:ptCount val="8"/>
                <c:pt idx="0">
                  <c:v>18.594670201713466</c:v>
                </c:pt>
                <c:pt idx="1">
                  <c:v>18.322479401847986</c:v>
                </c:pt>
                <c:pt idx="2">
                  <c:v>18.064888198797448</c:v>
                </c:pt>
                <c:pt idx="3">
                  <c:v>17.820568522753963</c:v>
                </c:pt>
                <c:pt idx="4">
                  <c:v>17.588359447291108</c:v>
                </c:pt>
                <c:pt idx="5">
                  <c:v>17.367240722347724</c:v>
                </c:pt>
                <c:pt idx="6">
                  <c:v>17.156311299451467</c:v>
                </c:pt>
                <c:pt idx="7">
                  <c:v>16.954771766568264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80C-48A9-8F20-5F3E9FAA5864}"/>
            </c:ext>
          </c:extLst>
        </c:ser>
        <c:ser>
          <c:idx val="5"/>
          <c:order val="2"/>
          <c:tx>
            <c:strRef>
              <c:f>'Sheet 3'!$D$40</c:f>
              <c:strCache>
                <c:ptCount val="1"/>
                <c:pt idx="0">
                  <c:v>60%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'Sheet 3'!$C$41:$C$48</c:f>
              <c:numCache>
                <c:formatCode>0</c:formatCode>
                <c:ptCount val="8"/>
                <c:pt idx="0">
                  <c:v>41</c:v>
                </c:pt>
                <c:pt idx="1">
                  <c:v>50</c:v>
                </c:pt>
                <c:pt idx="2">
                  <c:v>59</c:v>
                </c:pt>
                <c:pt idx="3">
                  <c:v>68</c:v>
                </c:pt>
                <c:pt idx="4">
                  <c:v>77</c:v>
                </c:pt>
                <c:pt idx="5">
                  <c:v>86</c:v>
                </c:pt>
                <c:pt idx="6">
                  <c:v>95</c:v>
                </c:pt>
                <c:pt idx="7">
                  <c:v>104</c:v>
                </c:pt>
              </c:numCache>
            </c:numRef>
          </c:xVal>
          <c:yVal>
            <c:numRef>
              <c:f>'Sheet 3'!$D$41:$D$48</c:f>
              <c:numCache>
                <c:formatCode>0.0</c:formatCode>
                <c:ptCount val="8"/>
                <c:pt idx="0">
                  <c:v>17.779322427958622</c:v>
                </c:pt>
                <c:pt idx="1">
                  <c:v>17.516498615889041</c:v>
                </c:pt>
                <c:pt idx="2">
                  <c:v>17.267842937418603</c:v>
                </c:pt>
                <c:pt idx="3">
                  <c:v>17.032062147131469</c:v>
                </c:pt>
                <c:pt idx="4">
                  <c:v>16.808026185209666</c:v>
                </c:pt>
                <c:pt idx="5">
                  <c:v>16.594742282734536</c:v>
                </c:pt>
                <c:pt idx="6">
                  <c:v>16.391333959870718</c:v>
                </c:pt>
                <c:pt idx="7">
                  <c:v>16.197023854265343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80C-48A9-8F20-5F3E9FAA5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517120"/>
        <c:axId val="158527872"/>
      </c:scatterChart>
      <c:valAx>
        <c:axId val="158517120"/>
        <c:scaling>
          <c:orientation val="minMax"/>
          <c:min val="20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Temperature, F</a:t>
                </a:r>
              </a:p>
            </c:rich>
          </c:tx>
          <c:layout>
            <c:manualLayout>
              <c:xMode val="edge"/>
              <c:yMode val="edge"/>
              <c:x val="0.35157526458806027"/>
              <c:y val="0.8903731568424195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8527872"/>
        <c:crosses val="autoZero"/>
        <c:crossBetween val="midCat"/>
        <c:majorUnit val="10"/>
      </c:valAx>
      <c:valAx>
        <c:axId val="158527872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Grain Moisture, %wb</a:t>
                </a:r>
              </a:p>
            </c:rich>
          </c:tx>
          <c:layout>
            <c:manualLayout>
              <c:xMode val="edge"/>
              <c:yMode val="edge"/>
              <c:x val="2.4780635389466801E-2"/>
              <c:y val="0.265467458372542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8517120"/>
        <c:crosses val="autoZero"/>
        <c:crossBetween val="midCat"/>
        <c:majorUnit val="1"/>
        <c:minorUnit val="0.5"/>
      </c:valAx>
      <c:spPr>
        <a:solidFill>
          <a:schemeClr val="bg1">
            <a:lumMod val="7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873676208923754"/>
          <c:y val="0.41347143958909205"/>
          <c:w val="0.12303875968992248"/>
          <c:h val="0.170715814007978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>
                <a:solidFill>
                  <a:srgbClr val="0000FF"/>
                </a:solidFill>
              </a:rPr>
              <a:t>Equilibrium Moisture Content for Millet</a:t>
            </a:r>
          </a:p>
        </c:rich>
      </c:tx>
      <c:layout>
        <c:manualLayout>
          <c:xMode val="edge"/>
          <c:yMode val="edge"/>
          <c:x val="0.13633108952863543"/>
          <c:y val="5.5291915478608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55934937719018"/>
          <c:y val="0.19144052527892472"/>
          <c:w val="0.70551343853063142"/>
          <c:h val="0.6163451057760503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'Sheet 3'!$F$40</c:f>
              <c:strCache>
                <c:ptCount val="1"/>
                <c:pt idx="0">
                  <c:v>70%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'Sheet 3'!$B$44:$B$51</c:f>
              <c:numCache>
                <c:formatCode>0</c:formatCode>
                <c:ptCount val="8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</c:numCache>
            </c:numRef>
          </c:xVal>
          <c:yVal>
            <c:numRef>
              <c:f>'Sheet 3'!$F$44:$F$51</c:f>
              <c:numCache>
                <c:formatCode>0.0</c:formatCode>
                <c:ptCount val="8"/>
                <c:pt idx="0">
                  <c:v>18.643266803763154</c:v>
                </c:pt>
                <c:pt idx="1">
                  <c:v>18.40273823091713</c:v>
                </c:pt>
                <c:pt idx="2">
                  <c:v>18.173639005981602</c:v>
                </c:pt>
                <c:pt idx="3">
                  <c:v>17.955043767771443</c:v>
                </c:pt>
                <c:pt idx="4">
                  <c:v>17.74613125695663</c:v>
                </c:pt>
                <c:pt idx="5">
                  <c:v>17.546169521945167</c:v>
                </c:pt>
                <c:pt idx="6">
                  <c:v>17.354503638453611</c:v>
                </c:pt>
                <c:pt idx="7">
                  <c:v>17.170545450009804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A16-40B1-8E87-C85AF070DBBB}"/>
            </c:ext>
          </c:extLst>
        </c:ser>
        <c:ser>
          <c:idx val="1"/>
          <c:order val="1"/>
          <c:tx>
            <c:strRef>
              <c:f>'Sheet 3'!$E$40</c:f>
              <c:strCache>
                <c:ptCount val="1"/>
                <c:pt idx="0">
                  <c:v>65%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'Sheet 3'!$B$44:$B$51</c:f>
              <c:numCache>
                <c:formatCode>0</c:formatCode>
                <c:ptCount val="8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</c:numCache>
            </c:numRef>
          </c:xVal>
          <c:yVal>
            <c:numRef>
              <c:f>'Sheet 3'!$E$44:$E$51</c:f>
              <c:numCache>
                <c:formatCode>0.0</c:formatCode>
                <c:ptCount val="8"/>
                <c:pt idx="0">
                  <c:v>17.820568522753963</c:v>
                </c:pt>
                <c:pt idx="1">
                  <c:v>17.588359447291108</c:v>
                </c:pt>
                <c:pt idx="2">
                  <c:v>17.367240722347724</c:v>
                </c:pt>
                <c:pt idx="3">
                  <c:v>17.156311299451467</c:v>
                </c:pt>
                <c:pt idx="4">
                  <c:v>16.954771766568264</c:v>
                </c:pt>
                <c:pt idx="5">
                  <c:v>16.761909873304194</c:v>
                </c:pt>
                <c:pt idx="6">
                  <c:v>16.577088519966242</c:v>
                </c:pt>
                <c:pt idx="7">
                  <c:v>16.399735726747934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A16-40B1-8E87-C85AF070DBBB}"/>
            </c:ext>
          </c:extLst>
        </c:ser>
        <c:ser>
          <c:idx val="2"/>
          <c:order val="2"/>
          <c:tx>
            <c:strRef>
              <c:f>'Sheet 3'!$D$40</c:f>
              <c:strCache>
                <c:ptCount val="1"/>
                <c:pt idx="0">
                  <c:v>60%</c:v>
                </c:pt>
              </c:strCache>
            </c:strRef>
          </c:tx>
          <c:spPr>
            <a:ln w="25400">
              <a:solidFill>
                <a:srgbClr val="3333CC"/>
              </a:solidFill>
              <a:prstDash val="solid"/>
            </a:ln>
          </c:spPr>
          <c:marker>
            <c:symbol val="circle"/>
            <c:size val="7"/>
            <c:spPr>
              <a:noFill/>
              <a:ln>
                <a:solidFill>
                  <a:srgbClr val="3333CC"/>
                </a:solidFill>
                <a:prstDash val="solid"/>
              </a:ln>
            </c:spPr>
          </c:marker>
          <c:xVal>
            <c:numRef>
              <c:f>'Sheet 3'!$B$44:$B$51</c:f>
              <c:numCache>
                <c:formatCode>0</c:formatCode>
                <c:ptCount val="8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</c:numCache>
            </c:numRef>
          </c:xVal>
          <c:yVal>
            <c:numRef>
              <c:f>'Sheet 3'!$D$44:$D$51</c:f>
              <c:numCache>
                <c:formatCode>0.0</c:formatCode>
                <c:ptCount val="8"/>
                <c:pt idx="0">
                  <c:v>17.032062147131469</c:v>
                </c:pt>
                <c:pt idx="1">
                  <c:v>16.808026185209666</c:v>
                </c:pt>
                <c:pt idx="2">
                  <c:v>16.594742282734536</c:v>
                </c:pt>
                <c:pt idx="3">
                  <c:v>16.391333959870718</c:v>
                </c:pt>
                <c:pt idx="4">
                  <c:v>16.197023854265343</c:v>
                </c:pt>
                <c:pt idx="5">
                  <c:v>16.011119575823933</c:v>
                </c:pt>
                <c:pt idx="6">
                  <c:v>15.833001973420327</c:v>
                </c:pt>
                <c:pt idx="7">
                  <c:v>15.662115339295692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A16-40B1-8E87-C85AF070DB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053696"/>
        <c:axId val="161056256"/>
      </c:scatterChart>
      <c:valAx>
        <c:axId val="161053696"/>
        <c:scaling>
          <c:orientation val="minMax"/>
          <c:min val="10"/>
        </c:scaling>
        <c:delete val="0"/>
        <c:axPos val="b"/>
        <c:title>
          <c:tx>
            <c:rich>
              <a:bodyPr/>
              <a:lstStyle/>
              <a:p>
                <a:pPr>
                  <a:defRPr sz="13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Temperature, C</a:t>
                </a:r>
              </a:p>
            </c:rich>
          </c:tx>
          <c:layout>
            <c:manualLayout>
              <c:xMode val="edge"/>
              <c:yMode val="edge"/>
              <c:x val="0.3685047870896605"/>
              <c:y val="0.8918326909335276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1056256"/>
        <c:crosses val="autoZero"/>
        <c:crossBetween val="midCat"/>
        <c:majorUnit val="10"/>
        <c:minorUnit val="5"/>
      </c:valAx>
      <c:valAx>
        <c:axId val="16105625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Grain Moisture, %wb</a:t>
                </a:r>
              </a:p>
            </c:rich>
          </c:tx>
          <c:layout>
            <c:manualLayout>
              <c:xMode val="edge"/>
              <c:yMode val="edge"/>
              <c:x val="2.5196908518951133E-2"/>
              <c:y val="0.2824915068140232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1053696"/>
        <c:crosses val="autoZero"/>
        <c:crossBetween val="midCat"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929334390381374"/>
          <c:y val="0.41556601828839762"/>
          <c:w val="0.1085491442907176"/>
          <c:h val="0.167834737727152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n-US">
                <a:solidFill>
                  <a:srgbClr val="0000FF"/>
                </a:solidFill>
              </a:rPr>
              <a:t>Equilibrium</a:t>
            </a:r>
            <a:r>
              <a:rPr lang="en-US" baseline="0">
                <a:solidFill>
                  <a:srgbClr val="0000FF"/>
                </a:solidFill>
              </a:rPr>
              <a:t> Moisture Content </a:t>
            </a:r>
            <a:r>
              <a:rPr lang="en-US">
                <a:solidFill>
                  <a:srgbClr val="0000FF"/>
                </a:solidFill>
              </a:rPr>
              <a:t>for White</a:t>
            </a:r>
            <a:r>
              <a:rPr lang="en-US" baseline="0">
                <a:solidFill>
                  <a:srgbClr val="0000FF"/>
                </a:solidFill>
              </a:rPr>
              <a:t> </a:t>
            </a:r>
            <a:r>
              <a:rPr lang="en-US">
                <a:solidFill>
                  <a:srgbClr val="0000FF"/>
                </a:solidFill>
              </a:rPr>
              <a:t>Maize</a:t>
            </a:r>
          </a:p>
        </c:rich>
      </c:tx>
      <c:layout>
        <c:manualLayout>
          <c:xMode val="edge"/>
          <c:yMode val="edge"/>
          <c:x val="0.12740409774359601"/>
          <c:y val="3.68052583873374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00075637101732"/>
          <c:y val="0.192640102535827"/>
          <c:w val="0.67991868349849582"/>
          <c:h val="0.61315935075427863"/>
        </c:manualLayout>
      </c:layout>
      <c:scatterChart>
        <c:scatterStyle val="smoothMarker"/>
        <c:varyColors val="0"/>
        <c:ser>
          <c:idx val="3"/>
          <c:order val="0"/>
          <c:tx>
            <c:strRef>
              <c:f>'White Maize'!$F$40</c:f>
              <c:strCache>
                <c:ptCount val="1"/>
                <c:pt idx="0">
                  <c:v>70%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'White Maize'!$B$42:$B$50</c:f>
              <c:numCache>
                <c:formatCode>0</c:formatCode>
                <c:ptCount val="9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</c:numCache>
            </c:numRef>
          </c:xVal>
          <c:yVal>
            <c:numRef>
              <c:f>'White Maize'!$F$42:$F$50</c:f>
              <c:numCache>
                <c:formatCode>0.0</c:formatCode>
                <c:ptCount val="9"/>
                <c:pt idx="0">
                  <c:v>14.854383958219838</c:v>
                </c:pt>
                <c:pt idx="1">
                  <c:v>14.482933699160798</c:v>
                </c:pt>
                <c:pt idx="2">
                  <c:v>14.135241037076346</c:v>
                </c:pt>
                <c:pt idx="3">
                  <c:v>13.80827933985876</c:v>
                </c:pt>
                <c:pt idx="4">
                  <c:v>13.499574670667066</c:v>
                </c:pt>
                <c:pt idx="5">
                  <c:v>13.207077981985583</c:v>
                </c:pt>
                <c:pt idx="6">
                  <c:v>12.92907238225327</c:v>
                </c:pt>
                <c:pt idx="7">
                  <c:v>12.664104496581944</c:v>
                </c:pt>
                <c:pt idx="8">
                  <c:v>12.410932760719504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596-4DAB-B1ED-2878F8F02E5F}"/>
            </c:ext>
          </c:extLst>
        </c:ser>
        <c:ser>
          <c:idx val="0"/>
          <c:order val="1"/>
          <c:tx>
            <c:strRef>
              <c:f>'White Maize'!$E$40</c:f>
              <c:strCache>
                <c:ptCount val="1"/>
                <c:pt idx="0">
                  <c:v>65%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x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'White Maize'!$B$42:$B$50</c:f>
              <c:numCache>
                <c:formatCode>0</c:formatCode>
                <c:ptCount val="9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</c:numCache>
            </c:numRef>
          </c:xVal>
          <c:yVal>
            <c:numRef>
              <c:f>'White Maize'!$E$42:$E$50</c:f>
              <c:numCache>
                <c:formatCode>0.0</c:formatCode>
                <c:ptCount val="9"/>
                <c:pt idx="0">
                  <c:v>13.941696499942896</c:v>
                </c:pt>
                <c:pt idx="1">
                  <c:v>13.562222564261296</c:v>
                </c:pt>
                <c:pt idx="2">
                  <c:v>13.206987251152407</c:v>
                </c:pt>
                <c:pt idx="3">
                  <c:v>12.872904252766945</c:v>
                </c:pt>
                <c:pt idx="4">
                  <c:v>12.557450678169175</c:v>
                </c:pt>
                <c:pt idx="5">
                  <c:v>12.258536796483003</c:v>
                </c:pt>
                <c:pt idx="6">
                  <c:v>11.974411519300267</c:v>
                </c:pt>
                <c:pt idx="7">
                  <c:v>11.703592436645971</c:v>
                </c:pt>
                <c:pt idx="8">
                  <c:v>11.444813110073575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596-4DAB-B1ED-2878F8F02E5F}"/>
            </c:ext>
          </c:extLst>
        </c:ser>
        <c:ser>
          <c:idx val="5"/>
          <c:order val="2"/>
          <c:tx>
            <c:strRef>
              <c:f>'White Maize'!$D$40</c:f>
              <c:strCache>
                <c:ptCount val="1"/>
                <c:pt idx="0">
                  <c:v>60%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'White Maize'!$B$42:$B$50</c:f>
              <c:numCache>
                <c:formatCode>0</c:formatCode>
                <c:ptCount val="9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</c:numCache>
            </c:numRef>
          </c:xVal>
          <c:yVal>
            <c:numRef>
              <c:f>'White Maize'!$D$42:$D$50</c:f>
              <c:numCache>
                <c:formatCode>0.0</c:formatCode>
                <c:ptCount val="9"/>
                <c:pt idx="0">
                  <c:v>13.100782254815654</c:v>
                </c:pt>
                <c:pt idx="1">
                  <c:v>12.713839394504422</c:v>
                </c:pt>
                <c:pt idx="2">
                  <c:v>12.351582008603366</c:v>
                </c:pt>
                <c:pt idx="3">
                  <c:v>12.010868395121978</c:v>
                </c:pt>
                <c:pt idx="4">
                  <c:v>11.689130216903116</c:v>
                </c:pt>
                <c:pt idx="5">
                  <c:v>11.384239971436477</c:v>
                </c:pt>
                <c:pt idx="6">
                  <c:v>11.094414818175276</c:v>
                </c:pt>
                <c:pt idx="7">
                  <c:v>10.818145385522969</c:v>
                </c:pt>
                <c:pt idx="8">
                  <c:v>10.554142135346369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596-4DAB-B1ED-2878F8F02E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1697264"/>
        <c:axId val="341703144"/>
      </c:scatterChart>
      <c:valAx>
        <c:axId val="341697264"/>
        <c:scaling>
          <c:orientation val="minMax"/>
          <c:min val="10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Temperature, F</a:t>
                </a:r>
              </a:p>
            </c:rich>
          </c:tx>
          <c:layout>
            <c:manualLayout>
              <c:xMode val="edge"/>
              <c:yMode val="edge"/>
              <c:x val="0.35157526458806027"/>
              <c:y val="0.8903731568424195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1703144"/>
        <c:crosses val="autoZero"/>
        <c:crossBetween val="midCat"/>
        <c:majorUnit val="10"/>
      </c:valAx>
      <c:valAx>
        <c:axId val="341703144"/>
        <c:scaling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Grain Moisture, %wb</a:t>
                </a:r>
              </a:p>
            </c:rich>
          </c:tx>
          <c:layout>
            <c:manualLayout>
              <c:xMode val="edge"/>
              <c:yMode val="edge"/>
              <c:x val="2.4780635389466801E-2"/>
              <c:y val="0.265467458372542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1697264"/>
        <c:crosses val="autoZero"/>
        <c:crossBetween val="midCat"/>
        <c:minorUnit val="1"/>
      </c:valAx>
      <c:spPr>
        <a:solidFill>
          <a:schemeClr val="bg1">
            <a:lumMod val="7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873676208923754"/>
          <c:y val="0.41347143958909205"/>
          <c:w val="0.12303875968992248"/>
          <c:h val="0.170715814007978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Equilibrium Moisture Content</a:t>
            </a:r>
            <a:endParaRPr lang="en-US" sz="1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Yellow vs White Corn at 27 C</a:t>
            </a:r>
          </a:p>
        </c:rich>
      </c:tx>
      <c:layout>
        <c:manualLayout>
          <c:xMode val="edge"/>
          <c:yMode val="edge"/>
          <c:x val="0.22852266743839256"/>
          <c:y val="3.1745874532978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86619561150198"/>
          <c:y val="0.24943365892870192"/>
          <c:w val="0.69415924036062404"/>
          <c:h val="0.562359521948346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7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'White Maize'!$D$23:$M$23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65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xVal>
          <c:yVal>
            <c:numRef>
              <c:f>'White Maize'!$D$30:$M$30</c:f>
              <c:numCache>
                <c:formatCode>0.0</c:formatCode>
                <c:ptCount val="10"/>
                <c:pt idx="0">
                  <c:v>3.195837346916623</c:v>
                </c:pt>
                <c:pt idx="1">
                  <c:v>5.3607457033875079</c:v>
                </c:pt>
                <c:pt idx="2">
                  <c:v>7.0455076953535407</c:v>
                </c:pt>
                <c:pt idx="3">
                  <c:v>8.5765244641832936</c:v>
                </c:pt>
                <c:pt idx="4">
                  <c:v>10.09016796127535</c:v>
                </c:pt>
                <c:pt idx="5">
                  <c:v>11.689130216903116</c:v>
                </c:pt>
                <c:pt idx="6">
                  <c:v>12.557450678169175</c:v>
                </c:pt>
                <c:pt idx="7">
                  <c:v>13.499574670667066</c:v>
                </c:pt>
                <c:pt idx="8">
                  <c:v>15.754635478714153</c:v>
                </c:pt>
                <c:pt idx="9">
                  <c:v>19.128014047648804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'White Maize'!#REF!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780-4ECA-A76A-FCE65A37D390}"/>
            </c:ext>
          </c:extLst>
        </c:ser>
        <c:ser>
          <c:idx val="1"/>
          <c:order val="1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'White Maize'!$D$23:$M$23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65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xVal>
          <c:yVal>
            <c:numRef>
              <c:f>'White Maize'!$D$69:$M$69</c:f>
              <c:numCache>
                <c:formatCode>0.0</c:formatCode>
                <c:ptCount val="10"/>
                <c:pt idx="0">
                  <c:v>5.4206245331789376</c:v>
                </c:pt>
                <c:pt idx="1">
                  <c:v>7.2728604266997623</c:v>
                </c:pt>
                <c:pt idx="2">
                  <c:v>8.7216007831911995</c:v>
                </c:pt>
                <c:pt idx="3">
                  <c:v>10.043718615339593</c:v>
                </c:pt>
                <c:pt idx="4">
                  <c:v>11.356093419583345</c:v>
                </c:pt>
                <c:pt idx="5">
                  <c:v>12.748157332064707</c:v>
                </c:pt>
                <c:pt idx="6">
                  <c:v>13.506594284050321</c:v>
                </c:pt>
                <c:pt idx="7">
                  <c:v>14.331473050110041</c:v>
                </c:pt>
                <c:pt idx="8">
                  <c:v>16.314302482248767</c:v>
                </c:pt>
                <c:pt idx="9">
                  <c:v>19.302777327089867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'White Maize'!#REF!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C780-4ECA-A76A-FCE65A37D3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1700008"/>
        <c:axId val="341702360"/>
      </c:scatterChart>
      <c:valAx>
        <c:axId val="3417000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Relative Humidity, %</a:t>
                </a:r>
              </a:p>
            </c:rich>
          </c:tx>
          <c:layout>
            <c:manualLayout>
              <c:xMode val="edge"/>
              <c:yMode val="edge"/>
              <c:x val="0.33677024675131539"/>
              <c:y val="0.900228792155697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1702360"/>
        <c:crosses val="autoZero"/>
        <c:crossBetween val="midCat"/>
        <c:majorUnit val="10"/>
        <c:minorUnit val="5"/>
      </c:valAx>
      <c:valAx>
        <c:axId val="341702360"/>
        <c:scaling>
          <c:orientation val="minMax"/>
          <c:max val="2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Grain Moisture, %wb</a:t>
                </a:r>
              </a:p>
            </c:rich>
          </c:tx>
          <c:layout>
            <c:manualLayout>
              <c:xMode val="edge"/>
              <c:yMode val="edge"/>
              <c:x val="2.7491448714393091E-2"/>
              <c:y val="0.3446719160104986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1700008"/>
        <c:crosses val="autoZero"/>
        <c:crossBetween val="midCat"/>
        <c:majorUnit val="2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395328646706292"/>
          <c:y val="0.47619141946879284"/>
          <c:w val="0.13230259693801671"/>
          <c:h val="0.111111331209384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 copies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Equilibrium Moisture Content</a:t>
            </a:r>
            <a:endParaRPr lang="en-US" sz="1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White Maize at two Temperatures</a:t>
            </a:r>
          </a:p>
        </c:rich>
      </c:tx>
      <c:layout>
        <c:manualLayout>
          <c:xMode val="edge"/>
          <c:yMode val="edge"/>
          <c:x val="0.22984617149879671"/>
          <c:y val="3.12269528508081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64524524186385"/>
          <c:y val="0.24535462954206391"/>
          <c:w val="0.69468432430606453"/>
          <c:h val="0.56877664121114802"/>
        </c:manualLayout>
      </c:layout>
      <c:scatterChart>
        <c:scatterStyle val="lineMarker"/>
        <c:varyColors val="0"/>
        <c:ser>
          <c:idx val="0"/>
          <c:order val="0"/>
          <c:tx>
            <c:strRef>
              <c:f>'White Maize'!$P$25</c:f>
              <c:strCache>
                <c:ptCount val="1"/>
                <c:pt idx="0">
                  <c:v>20 C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7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'White Maize'!$D$23:$M$23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65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xVal>
          <c:yVal>
            <c:numRef>
              <c:f>'White Maize'!$D$27:$M$27</c:f>
              <c:numCache>
                <c:formatCode>0.0</c:formatCode>
                <c:ptCount val="10"/>
                <c:pt idx="0">
                  <c:v>4.4257548502074675</c:v>
                </c:pt>
                <c:pt idx="1">
                  <c:v>6.5366011970387019</c:v>
                </c:pt>
                <c:pt idx="2">
                  <c:v>8.1801217748221244</c:v>
                </c:pt>
                <c:pt idx="3">
                  <c:v>9.6742914785617007</c:v>
                </c:pt>
                <c:pt idx="4">
                  <c:v>11.152096865343101</c:v>
                </c:pt>
                <c:pt idx="5">
                  <c:v>12.713839394504422</c:v>
                </c:pt>
                <c:pt idx="6">
                  <c:v>13.562222564261296</c:v>
                </c:pt>
                <c:pt idx="7">
                  <c:v>14.482933699160798</c:v>
                </c:pt>
                <c:pt idx="8">
                  <c:v>16.687667141701503</c:v>
                </c:pt>
                <c:pt idx="9">
                  <c:v>19.988201716111835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986-4EED-8972-7B1A5F755F61}"/>
            </c:ext>
          </c:extLst>
        </c:ser>
        <c:ser>
          <c:idx val="1"/>
          <c:order val="1"/>
          <c:tx>
            <c:strRef>
              <c:f>'White Maize'!$Q$25</c:f>
              <c:strCache>
                <c:ptCount val="1"/>
                <c:pt idx="0">
                  <c:v>40 C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'White Maize'!$D$23:$M$23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65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xVal>
          <c:yVal>
            <c:numRef>
              <c:f>'White Maize'!$D$31:$M$31</c:f>
              <c:numCache>
                <c:formatCode>0.0</c:formatCode>
                <c:ptCount val="10"/>
                <c:pt idx="0">
                  <c:v>2.8293596931731004</c:v>
                </c:pt>
                <c:pt idx="1">
                  <c:v>5.0105060740142662</c:v>
                </c:pt>
                <c:pt idx="2">
                  <c:v>6.7076492176759688</c:v>
                </c:pt>
                <c:pt idx="3">
                  <c:v>8.2497233633430511</c:v>
                </c:pt>
                <c:pt idx="4">
                  <c:v>9.7741172827067313</c:v>
                </c:pt>
                <c:pt idx="5">
                  <c:v>11.384239971436477</c:v>
                </c:pt>
                <c:pt idx="6">
                  <c:v>12.258536796483003</c:v>
                </c:pt>
                <c:pt idx="7">
                  <c:v>13.207077981985583</c:v>
                </c:pt>
                <c:pt idx="8">
                  <c:v>15.477215194465973</c:v>
                </c:pt>
                <c:pt idx="9">
                  <c:v>18.872399751902901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986-4EED-8972-7B1A5F755F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3464856"/>
        <c:axId val="483466032"/>
      </c:scatterChart>
      <c:valAx>
        <c:axId val="4834648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Relative Humidity, %</a:t>
                </a:r>
              </a:p>
            </c:rich>
          </c:tx>
          <c:layout>
            <c:manualLayout>
              <c:xMode val="edge"/>
              <c:yMode val="edge"/>
              <c:x val="0.33619290756540432"/>
              <c:y val="0.901120639409034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83466032"/>
        <c:crosses val="autoZero"/>
        <c:crossBetween val="midCat"/>
        <c:minorUnit val="10"/>
      </c:valAx>
      <c:valAx>
        <c:axId val="483466032"/>
        <c:scaling>
          <c:orientation val="minMax"/>
          <c:max val="2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Grain Moisture, %wb</a:t>
                </a:r>
              </a:p>
            </c:rich>
          </c:tx>
          <c:layout>
            <c:manualLayout>
              <c:xMode val="edge"/>
              <c:yMode val="edge"/>
              <c:x val="2.7444318984930962E-2"/>
              <c:y val="0.3457269779910901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83464856"/>
        <c:crosses val="autoZero"/>
        <c:crossBetween val="midCat"/>
        <c:majorUnit val="3"/>
        <c:minorUnit val="1.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420442840597588"/>
          <c:y val="0.47732627929092453"/>
          <c:w val="0.13207578511498019"/>
          <c:h val="0.109294334977828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 horizontalDpi="300" verticalDpi="300" copies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Equilibrium Moisture Content</a:t>
            </a:r>
            <a:endParaRPr lang="en-US" sz="1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Grain Sorghum at two Temperatures</a:t>
            </a:r>
          </a:p>
        </c:rich>
      </c:tx>
      <c:layout>
        <c:manualLayout>
          <c:xMode val="edge"/>
          <c:yMode val="edge"/>
          <c:x val="0.17486339980698296"/>
          <c:y val="5.20603674540682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64524524186391"/>
          <c:y val="0.24535462954206391"/>
          <c:w val="0.69468432430606453"/>
          <c:h val="0.56877664121114802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'Grain Sorghum'!$P$25</c:f>
              <c:strCache>
                <c:ptCount val="1"/>
                <c:pt idx="0">
                  <c:v>20 C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7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'Grain Sorghum'!$D$23:$M$23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65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xVal>
          <c:yVal>
            <c:numRef>
              <c:f>'Grain Sorghum'!$D$27:$M$27</c:f>
              <c:numCache>
                <c:formatCode>0.0</c:formatCode>
                <c:ptCount val="10"/>
                <c:pt idx="0">
                  <c:v>5.8569380329883138</c:v>
                </c:pt>
                <c:pt idx="1">
                  <c:v>7.7695980860714231</c:v>
                </c:pt>
                <c:pt idx="2">
                  <c:v>9.2404245615083713</c:v>
                </c:pt>
                <c:pt idx="3">
                  <c:v>10.531324368920991</c:v>
                </c:pt>
                <c:pt idx="4">
                  <c:v>11.750725066856646</c:v>
                </c:pt>
                <c:pt idx="5">
                  <c:v>12.971079745929137</c:v>
                </c:pt>
                <c:pt idx="6">
                  <c:v>13.604121368508077</c:v>
                </c:pt>
                <c:pt idx="7">
                  <c:v>14.267755510150852</c:v>
                </c:pt>
                <c:pt idx="8">
                  <c:v>15.762798929286518</c:v>
                </c:pt>
                <c:pt idx="9">
                  <c:v>17.780080409613664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102-410B-BBC8-FCBB38C970BA}"/>
            </c:ext>
          </c:extLst>
        </c:ser>
        <c:ser>
          <c:idx val="1"/>
          <c:order val="1"/>
          <c:tx>
            <c:strRef>
              <c:f>'Grain Sorghum'!$Q$25</c:f>
              <c:strCache>
                <c:ptCount val="1"/>
                <c:pt idx="0">
                  <c:v>40 C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'Grain Sorghum'!$D$23:$M$23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65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xVal>
          <c:yVal>
            <c:numRef>
              <c:f>'Grain Sorghum'!$D$31:$M$31</c:f>
              <c:numCache>
                <c:formatCode>0.0</c:formatCode>
                <c:ptCount val="10"/>
                <c:pt idx="0">
                  <c:v>5.5541158015689183</c:v>
                </c:pt>
                <c:pt idx="1">
                  <c:v>7.3756328537218989</c:v>
                </c:pt>
                <c:pt idx="2">
                  <c:v>8.7789784970314404</c:v>
                </c:pt>
                <c:pt idx="3">
                  <c:v>10.012525353770766</c:v>
                </c:pt>
                <c:pt idx="4">
                  <c:v>11.179361365855929</c:v>
                </c:pt>
                <c:pt idx="5">
                  <c:v>12.348681049560399</c:v>
                </c:pt>
                <c:pt idx="6">
                  <c:v>12.955869046859338</c:v>
                </c:pt>
                <c:pt idx="7">
                  <c:v>13.592855552246384</c:v>
                </c:pt>
                <c:pt idx="8">
                  <c:v>15.029577408849892</c:v>
                </c:pt>
                <c:pt idx="9">
                  <c:v>16.971928956182371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102-410B-BBC8-FCBB38C970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1700792"/>
        <c:axId val="341698832"/>
      </c:scatterChart>
      <c:valAx>
        <c:axId val="3417007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Relative Humidity, %</a:t>
                </a:r>
              </a:p>
            </c:rich>
          </c:tx>
          <c:layout>
            <c:manualLayout>
              <c:xMode val="edge"/>
              <c:yMode val="edge"/>
              <c:x val="0.33619290756540443"/>
              <c:y val="0.901120639409034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1698832"/>
        <c:crosses val="autoZero"/>
        <c:crossBetween val="midCat"/>
        <c:minorUnit val="10"/>
      </c:valAx>
      <c:valAx>
        <c:axId val="341698832"/>
        <c:scaling>
          <c:orientation val="minMax"/>
          <c:max val="2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Grain Moisture, %wb</a:t>
                </a:r>
              </a:p>
            </c:rich>
          </c:tx>
          <c:layout>
            <c:manualLayout>
              <c:xMode val="edge"/>
              <c:yMode val="edge"/>
              <c:x val="2.7444318984930979E-2"/>
              <c:y val="0.345726977991090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1700792"/>
        <c:crosses val="autoZero"/>
        <c:crossBetween val="midCat"/>
        <c:majorUnit val="3"/>
        <c:minorUnit val="1.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42044284059761"/>
          <c:y val="0.47732627929092486"/>
          <c:w val="0.13207578511498019"/>
          <c:h val="0.109294334977828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 horizontalDpi="300" verticalDpi="300" copies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>
                <a:solidFill>
                  <a:srgbClr val="0000FF"/>
                </a:solidFill>
              </a:rPr>
              <a:t>EMC</a:t>
            </a:r>
            <a:r>
              <a:rPr lang="en-US" baseline="0">
                <a:solidFill>
                  <a:srgbClr val="0000FF"/>
                </a:solidFill>
              </a:rPr>
              <a:t> </a:t>
            </a:r>
            <a:r>
              <a:rPr lang="en-US">
                <a:solidFill>
                  <a:srgbClr val="0000FF"/>
                </a:solidFill>
              </a:rPr>
              <a:t>for Grain Sorghum</a:t>
            </a:r>
          </a:p>
        </c:rich>
      </c:tx>
      <c:layout>
        <c:manualLayout>
          <c:xMode val="edge"/>
          <c:yMode val="edge"/>
          <c:x val="0.30036894441822537"/>
          <c:y val="5.84096083858574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55934937719027"/>
          <c:y val="0.19144052527892472"/>
          <c:w val="0.70551343853063142"/>
          <c:h val="0.6163451057760503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'Grain Sorghum'!$F$39</c:f>
              <c:strCache>
                <c:ptCount val="1"/>
                <c:pt idx="0">
                  <c:v>70%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'Grain Sorghum'!$B$42:$B$50</c:f>
              <c:numCache>
                <c:formatCode>0</c:formatCode>
                <c:ptCount val="9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</c:numCache>
            </c:numRef>
          </c:xVal>
          <c:yVal>
            <c:numRef>
              <c:f>'Grain Sorghum'!$F$42:$F$50</c:f>
              <c:numCache>
                <c:formatCode>0.0</c:formatCode>
                <c:ptCount val="9"/>
                <c:pt idx="0">
                  <c:v>14.457074609944248</c:v>
                </c:pt>
                <c:pt idx="1">
                  <c:v>14.267755510150852</c:v>
                </c:pt>
                <c:pt idx="2">
                  <c:v>14.087345351250043</c:v>
                </c:pt>
                <c:pt idx="3">
                  <c:v>13.915134807574743</c:v>
                </c:pt>
                <c:pt idx="4">
                  <c:v>13.750492788033476</c:v>
                </c:pt>
                <c:pt idx="5">
                  <c:v>13.592855552246384</c:v>
                </c:pt>
                <c:pt idx="6">
                  <c:v>13.441717635668461</c:v>
                </c:pt>
                <c:pt idx="7">
                  <c:v>13.296624236928201</c:v>
                </c:pt>
                <c:pt idx="8">
                  <c:v>13.157164795409422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DC2-4841-AB56-13E66009F4DB}"/>
            </c:ext>
          </c:extLst>
        </c:ser>
        <c:ser>
          <c:idx val="3"/>
          <c:order val="1"/>
          <c:tx>
            <c:strRef>
              <c:f>'Grain Sorghum'!$E$39</c:f>
              <c:strCache>
                <c:ptCount val="1"/>
                <c:pt idx="0">
                  <c:v>65%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'Grain Sorghum'!$B$42:$B$50</c:f>
              <c:numCache>
                <c:formatCode>0</c:formatCode>
                <c:ptCount val="9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</c:numCache>
            </c:numRef>
          </c:xVal>
          <c:yVal>
            <c:numRef>
              <c:f>'Grain Sorghum'!$E$42:$E$50</c:f>
              <c:numCache>
                <c:formatCode>0.0</c:formatCode>
                <c:ptCount val="9"/>
                <c:pt idx="0">
                  <c:v>13.786050694887042</c:v>
                </c:pt>
                <c:pt idx="1">
                  <c:v>13.604121368508077</c:v>
                </c:pt>
                <c:pt idx="2">
                  <c:v>13.430788009303637</c:v>
                </c:pt>
                <c:pt idx="3">
                  <c:v>13.265364272960211</c:v>
                </c:pt>
                <c:pt idx="4">
                  <c:v>13.107239680858191</c:v>
                </c:pt>
                <c:pt idx="5">
                  <c:v>12.955869046859338</c:v>
                </c:pt>
                <c:pt idx="6">
                  <c:v>12.810763664111505</c:v>
                </c:pt>
                <c:pt idx="7">
                  <c:v>12.671483914043527</c:v>
                </c:pt>
                <c:pt idx="8">
                  <c:v>12.537633032677023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DC2-4841-AB56-13E66009F4DB}"/>
            </c:ext>
          </c:extLst>
        </c:ser>
        <c:ser>
          <c:idx val="2"/>
          <c:order val="2"/>
          <c:tx>
            <c:strRef>
              <c:f>'Grain Sorghum'!$D$39</c:f>
              <c:strCache>
                <c:ptCount val="1"/>
                <c:pt idx="0">
                  <c:v>60%</c:v>
                </c:pt>
              </c:strCache>
            </c:strRef>
          </c:tx>
          <c:spPr>
            <a:ln w="25400">
              <a:solidFill>
                <a:srgbClr val="3333CC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3333CC"/>
                </a:solidFill>
                <a:prstDash val="solid"/>
              </a:ln>
            </c:spPr>
          </c:marker>
          <c:xVal>
            <c:numRef>
              <c:f>'Grain Sorghum'!$B$42:$B$50</c:f>
              <c:numCache>
                <c:formatCode>0</c:formatCode>
                <c:ptCount val="9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</c:numCache>
            </c:numRef>
          </c:xVal>
          <c:yVal>
            <c:numRef>
              <c:f>'Grain Sorghum'!$D$42:$D$50</c:f>
              <c:numCache>
                <c:formatCode>0.0</c:formatCode>
                <c:ptCount val="9"/>
                <c:pt idx="0">
                  <c:v>13.145831470480406</c:v>
                </c:pt>
                <c:pt idx="1">
                  <c:v>12.971079745929137</c:v>
                </c:pt>
                <c:pt idx="2">
                  <c:v>12.80461670958047</c:v>
                </c:pt>
                <c:pt idx="3">
                  <c:v>12.645778767415392</c:v>
                </c:pt>
                <c:pt idx="4">
                  <c:v>12.493975829746409</c:v>
                </c:pt>
                <c:pt idx="5">
                  <c:v>12.348681049560399</c:v>
                </c:pt>
                <c:pt idx="6">
                  <c:v>12.209422271495567</c:v>
                </c:pt>
                <c:pt idx="7">
                  <c:v>12.075774862690981</c:v>
                </c:pt>
                <c:pt idx="8">
                  <c:v>11.947355667822336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DC2-4841-AB56-13E66009F4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1697656"/>
        <c:axId val="341699224"/>
      </c:scatterChart>
      <c:valAx>
        <c:axId val="341697656"/>
        <c:scaling>
          <c:orientation val="minMax"/>
          <c:min val="10"/>
        </c:scaling>
        <c:delete val="0"/>
        <c:axPos val="b"/>
        <c:title>
          <c:tx>
            <c:rich>
              <a:bodyPr/>
              <a:lstStyle/>
              <a:p>
                <a:pPr>
                  <a:defRPr sz="13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Temperature, C</a:t>
                </a:r>
              </a:p>
            </c:rich>
          </c:tx>
          <c:layout>
            <c:manualLayout>
              <c:xMode val="edge"/>
              <c:yMode val="edge"/>
              <c:x val="0.36850478708966083"/>
              <c:y val="0.8918326909335276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1699224"/>
        <c:crosses val="autoZero"/>
        <c:crossBetween val="midCat"/>
        <c:majorUnit val="10"/>
        <c:minorUnit val="5"/>
      </c:valAx>
      <c:valAx>
        <c:axId val="341699224"/>
        <c:scaling>
          <c:orientation val="minMax"/>
          <c:max val="16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Grain Moisture, %wb</a:t>
                </a:r>
              </a:p>
            </c:rich>
          </c:tx>
          <c:layout>
            <c:manualLayout>
              <c:xMode val="edge"/>
              <c:yMode val="edge"/>
              <c:x val="2.5196908518951146E-2"/>
              <c:y val="0.28249150681402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1697656"/>
        <c:crosses val="autoZero"/>
        <c:crossBetween val="midCat"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929334390381374"/>
          <c:y val="0.41556601828839762"/>
          <c:w val="0.1085491442907176"/>
          <c:h val="0.167834737727152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Equilibrium Moisture Content</a:t>
            </a:r>
            <a:endParaRPr lang="en-US" sz="1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Groundnut at two Temperatures</a:t>
            </a:r>
          </a:p>
        </c:rich>
      </c:tx>
      <c:layout>
        <c:manualLayout>
          <c:xMode val="edge"/>
          <c:yMode val="edge"/>
          <c:x val="0.22984617149879671"/>
          <c:y val="3.12269528508081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64524524186391"/>
          <c:y val="0.24535462954206391"/>
          <c:w val="0.69468432430606453"/>
          <c:h val="0.56877664121114802"/>
        </c:manualLayout>
      </c:layout>
      <c:scatterChart>
        <c:scatterStyle val="lineMarker"/>
        <c:varyColors val="0"/>
        <c:ser>
          <c:idx val="0"/>
          <c:order val="0"/>
          <c:tx>
            <c:strRef>
              <c:f>Groundnut!$P$25</c:f>
              <c:strCache>
                <c:ptCount val="1"/>
                <c:pt idx="0">
                  <c:v>20 C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7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Groundnut!$D$23:$M$23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65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xVal>
          <c:yVal>
            <c:numRef>
              <c:f>Groundnut!$D$27:$M$27</c:f>
              <c:numCache>
                <c:formatCode>0.0</c:formatCode>
                <c:ptCount val="10"/>
                <c:pt idx="0">
                  <c:v>1.7114949638285621</c:v>
                </c:pt>
                <c:pt idx="1">
                  <c:v>2.7930154559753713</c:v>
                </c:pt>
                <c:pt idx="2">
                  <c:v>3.7807252744910165</c:v>
                </c:pt>
                <c:pt idx="3">
                  <c:v>4.756207796877427</c:v>
                </c:pt>
                <c:pt idx="4">
                  <c:v>5.7687532618973512</c:v>
                </c:pt>
                <c:pt idx="5">
                  <c:v>6.8686948407481374</c:v>
                </c:pt>
                <c:pt idx="6">
                  <c:v>7.4727194044781147</c:v>
                </c:pt>
                <c:pt idx="7">
                  <c:v>8.1300293836020341</c:v>
                </c:pt>
                <c:pt idx="8">
                  <c:v>9.6992468790573341</c:v>
                </c:pt>
                <c:pt idx="9">
                  <c:v>12.003723178026068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106-4C75-AC4F-ED72D550B8D2}"/>
            </c:ext>
          </c:extLst>
        </c:ser>
        <c:ser>
          <c:idx val="1"/>
          <c:order val="1"/>
          <c:tx>
            <c:strRef>
              <c:f>Groundnut!$Q$25</c:f>
              <c:strCache>
                <c:ptCount val="1"/>
                <c:pt idx="0">
                  <c:v>40 C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Groundnut!$D$23:$M$23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65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xVal>
          <c:yVal>
            <c:numRef>
              <c:f>Groundnut!$D$31:$M$31</c:f>
              <c:numCache>
                <c:formatCode>0.0</c:formatCode>
                <c:ptCount val="10"/>
                <c:pt idx="0">
                  <c:v>1.4527446703791871</c:v>
                </c:pt>
                <c:pt idx="1">
                  <c:v>2.3747072535603335</c:v>
                </c:pt>
                <c:pt idx="2">
                  <c:v>3.2193876159792527</c:v>
                </c:pt>
                <c:pt idx="3">
                  <c:v>4.0561422745374403</c:v>
                </c:pt>
                <c:pt idx="4">
                  <c:v>4.9273616024261422</c:v>
                </c:pt>
                <c:pt idx="5">
                  <c:v>5.8768785532319221</c:v>
                </c:pt>
                <c:pt idx="6">
                  <c:v>6.3996774245998189</c:v>
                </c:pt>
                <c:pt idx="7">
                  <c:v>6.9697109875657457</c:v>
                </c:pt>
                <c:pt idx="8">
                  <c:v>8.335289252697196</c:v>
                </c:pt>
                <c:pt idx="9">
                  <c:v>10.352852170246678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106-4C75-AC4F-ED72D550B8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1701968"/>
        <c:axId val="341702752"/>
      </c:scatterChart>
      <c:valAx>
        <c:axId val="3417019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Relative Humidity, %</a:t>
                </a:r>
              </a:p>
            </c:rich>
          </c:tx>
          <c:layout>
            <c:manualLayout>
              <c:xMode val="edge"/>
              <c:yMode val="edge"/>
              <c:x val="0.33619290756540504"/>
              <c:y val="0.901120639409034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1702752"/>
        <c:crosses val="autoZero"/>
        <c:crossBetween val="midCat"/>
        <c:minorUnit val="10"/>
      </c:valAx>
      <c:valAx>
        <c:axId val="341702752"/>
        <c:scaling>
          <c:orientation val="minMax"/>
          <c:max val="2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Grain Moisture, %wb</a:t>
                </a:r>
              </a:p>
            </c:rich>
          </c:tx>
          <c:layout>
            <c:manualLayout>
              <c:xMode val="edge"/>
              <c:yMode val="edge"/>
              <c:x val="2.7444318984931035E-2"/>
              <c:y val="0.3457269779910908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1701968"/>
        <c:crosses val="autoZero"/>
        <c:crossBetween val="midCat"/>
        <c:majorUnit val="3"/>
        <c:minorUnit val="1.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420442840597677"/>
          <c:y val="0.47732627929092558"/>
          <c:w val="0.13207578511498019"/>
          <c:h val="0.10929433497782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 orientation="landscape" horizontalDpi="300" verticalDpi="300" copies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>
                <a:solidFill>
                  <a:srgbClr val="0000FF"/>
                </a:solidFill>
              </a:rPr>
              <a:t>EMC for Groundn</a:t>
            </a:r>
            <a:r>
              <a:rPr lang="en-US" baseline="0">
                <a:solidFill>
                  <a:srgbClr val="0000FF"/>
                </a:solidFill>
              </a:rPr>
              <a:t>ut</a:t>
            </a:r>
            <a:endParaRPr lang="en-US">
              <a:solidFill>
                <a:srgbClr val="0000FF"/>
              </a:solidFill>
            </a:endParaRPr>
          </a:p>
        </c:rich>
      </c:tx>
      <c:layout>
        <c:manualLayout>
          <c:xMode val="edge"/>
          <c:yMode val="edge"/>
          <c:x val="0.31929638921317816"/>
          <c:y val="5.2174222571360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55934937719052"/>
          <c:y val="0.19144052527892472"/>
          <c:w val="0.70551343853063142"/>
          <c:h val="0.6163451057760503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Groundnut!$F$39</c:f>
              <c:strCache>
                <c:ptCount val="1"/>
                <c:pt idx="0">
                  <c:v>70%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Groundnut!$B$42:$B$50</c:f>
              <c:numCache>
                <c:formatCode>0</c:formatCode>
                <c:ptCount val="9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</c:numCache>
            </c:numRef>
          </c:xVal>
          <c:yVal>
            <c:numRef>
              <c:f>Groundnut!$F$42:$F$50</c:f>
              <c:numCache>
                <c:formatCode>0.0</c:formatCode>
                <c:ptCount val="9"/>
                <c:pt idx="0">
                  <c:v>8.5039920307992478</c:v>
                </c:pt>
                <c:pt idx="1">
                  <c:v>8.1300293836020341</c:v>
                </c:pt>
                <c:pt idx="2">
                  <c:v>7.7952274682223814</c:v>
                </c:pt>
                <c:pt idx="3">
                  <c:v>7.4933672998323013</c:v>
                </c:pt>
                <c:pt idx="4">
                  <c:v>7.2195172386009281</c:v>
                </c:pt>
                <c:pt idx="5">
                  <c:v>6.9697109875657457</c:v>
                </c:pt>
                <c:pt idx="6">
                  <c:v>6.7407186186064472</c:v>
                </c:pt>
                <c:pt idx="7">
                  <c:v>6.5298804913112409</c:v>
                </c:pt>
                <c:pt idx="8">
                  <c:v>6.3349846494600488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DF4-4F08-BA73-255A3F71D5F9}"/>
            </c:ext>
          </c:extLst>
        </c:ser>
        <c:ser>
          <c:idx val="1"/>
          <c:order val="1"/>
          <c:tx>
            <c:strRef>
              <c:f>Groundnut!$E$39</c:f>
              <c:strCache>
                <c:ptCount val="1"/>
                <c:pt idx="0">
                  <c:v>65%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Groundnut!$B$42:$B$50</c:f>
              <c:numCache>
                <c:formatCode>0</c:formatCode>
                <c:ptCount val="9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</c:numCache>
            </c:numRef>
          </c:xVal>
          <c:yVal>
            <c:numRef>
              <c:f>Groundnut!$E$42:$E$50</c:f>
              <c:numCache>
                <c:formatCode>0.0</c:formatCode>
                <c:ptCount val="9"/>
                <c:pt idx="0">
                  <c:v>7.8190205734458251</c:v>
                </c:pt>
                <c:pt idx="1">
                  <c:v>7.4727194044781147</c:v>
                </c:pt>
                <c:pt idx="2">
                  <c:v>7.162875631300464</c:v>
                </c:pt>
                <c:pt idx="3">
                  <c:v>6.8836743636889244</c:v>
                </c:pt>
                <c:pt idx="4">
                  <c:v>6.6305088747818672</c:v>
                </c:pt>
                <c:pt idx="5">
                  <c:v>6.3996774245998189</c:v>
                </c:pt>
                <c:pt idx="6">
                  <c:v>6.1881679253011574</c:v>
                </c:pt>
                <c:pt idx="7">
                  <c:v>5.9935019191991703</c:v>
                </c:pt>
                <c:pt idx="8">
                  <c:v>5.8136195130444026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DF4-4F08-BA73-255A3F71D5F9}"/>
            </c:ext>
          </c:extLst>
        </c:ser>
        <c:ser>
          <c:idx val="2"/>
          <c:order val="2"/>
          <c:tx>
            <c:strRef>
              <c:f>Groundnut!$D$39</c:f>
              <c:strCache>
                <c:ptCount val="1"/>
                <c:pt idx="0">
                  <c:v>60%</c:v>
                </c:pt>
              </c:strCache>
            </c:strRef>
          </c:tx>
          <c:spPr>
            <a:ln w="25400">
              <a:solidFill>
                <a:srgbClr val="3333CC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3333CC"/>
                </a:solidFill>
                <a:prstDash val="solid"/>
              </a:ln>
            </c:spPr>
          </c:marker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2-9DF4-4F08-BA73-255A3F71D5F9}"/>
              </c:ext>
            </c:extLst>
          </c:dPt>
          <c:xVal>
            <c:numRef>
              <c:f>Groundnut!$B$42:$B$50</c:f>
              <c:numCache>
                <c:formatCode>0</c:formatCode>
                <c:ptCount val="9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</c:numCache>
            </c:numRef>
          </c:xVal>
          <c:yVal>
            <c:numRef>
              <c:f>Groundnut!$D$42:$D$50</c:f>
              <c:numCache>
                <c:formatCode>0.0</c:formatCode>
                <c:ptCount val="9"/>
                <c:pt idx="0">
                  <c:v>7.1891791710336008</c:v>
                </c:pt>
                <c:pt idx="1">
                  <c:v>6.8686948407481374</c:v>
                </c:pt>
                <c:pt idx="2">
                  <c:v>6.5821143158514257</c:v>
                </c:pt>
                <c:pt idx="3">
                  <c:v>6.3240084562617884</c:v>
                </c:pt>
                <c:pt idx="4">
                  <c:v>6.0900799722584322</c:v>
                </c:pt>
                <c:pt idx="5">
                  <c:v>5.8768785532319221</c:v>
                </c:pt>
                <c:pt idx="6">
                  <c:v>5.6815987529041028</c:v>
                </c:pt>
                <c:pt idx="7">
                  <c:v>5.501933689524189</c:v>
                </c:pt>
                <c:pt idx="8">
                  <c:v>5.3359672468251551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DF4-4F08-BA73-255A3F71D5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1703928"/>
        <c:axId val="341696480"/>
      </c:scatterChart>
      <c:valAx>
        <c:axId val="341703928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3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Temperature, C</a:t>
                </a:r>
              </a:p>
            </c:rich>
          </c:tx>
          <c:layout>
            <c:manualLayout>
              <c:xMode val="edge"/>
              <c:yMode val="edge"/>
              <c:x val="0.36850478708966183"/>
              <c:y val="0.8918326909335276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1696480"/>
        <c:crosses val="autoZero"/>
        <c:crossBetween val="midCat"/>
        <c:majorUnit val="10"/>
        <c:minorUnit val="5"/>
      </c:valAx>
      <c:valAx>
        <c:axId val="341696480"/>
        <c:scaling>
          <c:orientation val="minMax"/>
          <c:max val="10"/>
          <c:min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Grain Moisture, %wb</a:t>
                </a:r>
              </a:p>
            </c:rich>
          </c:tx>
          <c:layout>
            <c:manualLayout>
              <c:xMode val="edge"/>
              <c:yMode val="edge"/>
              <c:x val="2.5196908518951178E-2"/>
              <c:y val="0.28249150681402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1703928"/>
        <c:crosses val="autoZero"/>
        <c:crossBetween val="midCat"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929334390381374"/>
          <c:y val="0.41556601828839762"/>
          <c:w val="0.11811050868258342"/>
          <c:h val="0.170428760309286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520700</xdr:colOff>
      <xdr:row>26</xdr:row>
      <xdr:rowOff>182583</xdr:rowOff>
    </xdr:from>
    <xdr:to>
      <xdr:col>10</xdr:col>
      <xdr:colOff>190500</xdr:colOff>
      <xdr:row>31</xdr:row>
      <xdr:rowOff>18273</xdr:rowOff>
    </xdr:to>
    <xdr:pic>
      <xdr:nvPicPr>
        <xdr:cNvPr id="4" name="Picture 3" descr="https://www.uky.edu/bae/sites/www.uky.edu.bae/files/Biosystems%20and%20Agricultural%20Engineering%20Extensi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8625" y="5916633"/>
          <a:ext cx="3956050" cy="8358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142875</xdr:rowOff>
    </xdr:from>
    <xdr:to>
      <xdr:col>6</xdr:col>
      <xdr:colOff>619125</xdr:colOff>
      <xdr:row>7</xdr:row>
      <xdr:rowOff>98901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900"/>
          <a:ext cx="4438650" cy="1146651"/>
        </a:xfrm>
        <a:prstGeom prst="rect">
          <a:avLst/>
        </a:prstGeom>
      </xdr:spPr>
    </xdr:pic>
    <xdr:clientData/>
  </xdr:twoCellAnchor>
  <xdr:twoCellAnchor editAs="oneCell">
    <xdr:from>
      <xdr:col>12</xdr:col>
      <xdr:colOff>2677</xdr:colOff>
      <xdr:row>26</xdr:row>
      <xdr:rowOff>9525</xdr:rowOff>
    </xdr:from>
    <xdr:to>
      <xdr:col>13</xdr:col>
      <xdr:colOff>603122</xdr:colOff>
      <xdr:row>31</xdr:row>
      <xdr:rowOff>112776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3627" y="5743575"/>
          <a:ext cx="1286245" cy="1103376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26</xdr:row>
      <xdr:rowOff>51434</xdr:rowOff>
    </xdr:from>
    <xdr:to>
      <xdr:col>4</xdr:col>
      <xdr:colOff>76200</xdr:colOff>
      <xdr:row>31</xdr:row>
      <xdr:rowOff>165734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5785484"/>
          <a:ext cx="2143125" cy="11144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33868</xdr:colOff>
      <xdr:row>19</xdr:row>
      <xdr:rowOff>33867</xdr:rowOff>
    </xdr:from>
    <xdr:to>
      <xdr:col>26</xdr:col>
      <xdr:colOff>6351</xdr:colOff>
      <xdr:row>40</xdr:row>
      <xdr:rowOff>33867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12700</xdr:colOff>
      <xdr:row>37</xdr:row>
      <xdr:rowOff>33867</xdr:rowOff>
    </xdr:from>
    <xdr:to>
      <xdr:col>15</xdr:col>
      <xdr:colOff>565150</xdr:colOff>
      <xdr:row>57</xdr:row>
      <xdr:rowOff>43391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0.4038</cdr:x>
      <cdr:y>0.31999</cdr:y>
    </cdr:from>
    <cdr:to>
      <cdr:x>0.52413</cdr:x>
      <cdr:y>0.36293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38474" y="1303475"/>
          <a:ext cx="726655" cy="1749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175" b="1" i="0" u="none" strike="noStrike" baseline="0">
              <a:solidFill>
                <a:srgbClr val="FF0000"/>
              </a:solidFill>
              <a:latin typeface="Arial"/>
              <a:cs typeface="Arial"/>
            </a:rPr>
            <a:t>Unsafe</a:t>
          </a:r>
        </a:p>
      </cdr:txBody>
    </cdr:sp>
  </cdr:relSizeAnchor>
  <cdr:relSizeAnchor xmlns:cdr="http://schemas.openxmlformats.org/drawingml/2006/chartDrawing">
    <cdr:from>
      <cdr:x>0.26175</cdr:x>
      <cdr:y>0.64917</cdr:y>
    </cdr:from>
    <cdr:to>
      <cdr:x>0.34345</cdr:x>
      <cdr:y>0.71212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80690" y="2644413"/>
          <a:ext cx="493374" cy="2564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175" b="1" i="0" u="none" strike="noStrike" baseline="0">
              <a:solidFill>
                <a:srgbClr val="3333CC"/>
              </a:solidFill>
              <a:latin typeface="Arial"/>
              <a:cs typeface="Arial"/>
            </a:rPr>
            <a:t>Safer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891</xdr:colOff>
      <xdr:row>19</xdr:row>
      <xdr:rowOff>29857</xdr:rowOff>
    </xdr:from>
    <xdr:to>
      <xdr:col>26</xdr:col>
      <xdr:colOff>113074</xdr:colOff>
      <xdr:row>39</xdr:row>
      <xdr:rowOff>192172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651934</xdr:colOff>
      <xdr:row>37</xdr:row>
      <xdr:rowOff>38100</xdr:rowOff>
    </xdr:from>
    <xdr:to>
      <xdr:col>15</xdr:col>
      <xdr:colOff>543984</xdr:colOff>
      <xdr:row>57</xdr:row>
      <xdr:rowOff>47624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0.28813</cdr:x>
      <cdr:y>0.28881</cdr:y>
    </cdr:from>
    <cdr:to>
      <cdr:x>0.40846</cdr:x>
      <cdr:y>0.33175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48665" y="1184237"/>
          <a:ext cx="728934" cy="1756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175" b="1" i="0" u="none" strike="noStrike" baseline="0">
              <a:solidFill>
                <a:srgbClr val="FF0000"/>
              </a:solidFill>
              <a:latin typeface="Arial"/>
              <a:cs typeface="Arial"/>
            </a:rPr>
            <a:t>Unsafe</a:t>
          </a:r>
        </a:p>
      </cdr:txBody>
    </cdr:sp>
  </cdr:relSizeAnchor>
  <cdr:relSizeAnchor xmlns:cdr="http://schemas.openxmlformats.org/drawingml/2006/chartDrawing">
    <cdr:from>
      <cdr:x>0.40476</cdr:x>
      <cdr:y>0.64605</cdr:y>
    </cdr:from>
    <cdr:to>
      <cdr:x>0.48646</cdr:x>
      <cdr:y>0.709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44290" y="2631713"/>
          <a:ext cx="493374" cy="2564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175" b="1" i="0" u="none" strike="noStrike" baseline="0">
              <a:solidFill>
                <a:srgbClr val="3333CC"/>
              </a:solidFill>
              <a:latin typeface="Arial"/>
              <a:cs typeface="Arial"/>
            </a:rPr>
            <a:t>Safer</a:t>
          </a:r>
        </a:p>
      </cdr:txBody>
    </cdr:sp>
  </cdr:relSizeAnchor>
  <cdr:relSizeAnchor xmlns:cdr="http://schemas.openxmlformats.org/drawingml/2006/chartDrawing">
    <cdr:from>
      <cdr:x>0.28813</cdr:x>
      <cdr:y>0.28881</cdr:y>
    </cdr:from>
    <cdr:to>
      <cdr:x>0.40846</cdr:x>
      <cdr:y>0.33175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48665" y="1184237"/>
          <a:ext cx="728934" cy="1756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175" b="1" i="0" u="none" strike="noStrike" baseline="0">
              <a:solidFill>
                <a:srgbClr val="FF0000"/>
              </a:solidFill>
              <a:latin typeface="Arial"/>
              <a:cs typeface="Arial"/>
            </a:rPr>
            <a:t>Unsafe</a:t>
          </a:r>
        </a:p>
      </cdr:txBody>
    </cdr:sp>
  </cdr:relSizeAnchor>
  <cdr:relSizeAnchor xmlns:cdr="http://schemas.openxmlformats.org/drawingml/2006/chartDrawing">
    <cdr:from>
      <cdr:x>0.40476</cdr:x>
      <cdr:y>0.64605</cdr:y>
    </cdr:from>
    <cdr:to>
      <cdr:x>0.48646</cdr:x>
      <cdr:y>0.709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44290" y="2631713"/>
          <a:ext cx="493374" cy="2564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175" b="1" i="0" u="none" strike="noStrike" baseline="0">
              <a:solidFill>
                <a:srgbClr val="3333CC"/>
              </a:solidFill>
              <a:latin typeface="Arial"/>
              <a:cs typeface="Arial"/>
            </a:rPr>
            <a:t>Safer</a:t>
          </a:r>
        </a:p>
      </cdr:txBody>
    </cdr:sp>
  </cdr:relSizeAnchor>
  <cdr:relSizeAnchor xmlns:cdr="http://schemas.openxmlformats.org/drawingml/2006/chartDrawing">
    <cdr:from>
      <cdr:x>0.28813</cdr:x>
      <cdr:y>0.28881</cdr:y>
    </cdr:from>
    <cdr:to>
      <cdr:x>0.40846</cdr:x>
      <cdr:y>0.33175</cdr:y>
    </cdr:to>
    <cdr:sp macro="" textlink="">
      <cdr:nvSpPr>
        <cdr:cNvPr id="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48665" y="1184237"/>
          <a:ext cx="728934" cy="1756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175" b="1" i="0" u="none" strike="noStrike" baseline="0">
              <a:solidFill>
                <a:srgbClr val="FF0000"/>
              </a:solidFill>
              <a:latin typeface="Arial"/>
              <a:cs typeface="Arial"/>
            </a:rPr>
            <a:t>Unsafe</a:t>
          </a:r>
        </a:p>
      </cdr:txBody>
    </cdr:sp>
  </cdr:relSizeAnchor>
  <cdr:relSizeAnchor xmlns:cdr="http://schemas.openxmlformats.org/drawingml/2006/chartDrawing">
    <cdr:from>
      <cdr:x>0.40476</cdr:x>
      <cdr:y>0.64605</cdr:y>
    </cdr:from>
    <cdr:to>
      <cdr:x>0.48646</cdr:x>
      <cdr:y>0.709</cdr:y>
    </cdr:to>
    <cdr:sp macro="" textlink="">
      <cdr:nvSpPr>
        <cdr:cNvPr id="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44290" y="2631713"/>
          <a:ext cx="493374" cy="2564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175" b="1" i="0" u="none" strike="noStrike" baseline="0">
              <a:solidFill>
                <a:srgbClr val="3333CC"/>
              </a:solidFill>
              <a:latin typeface="Arial"/>
              <a:cs typeface="Arial"/>
            </a:rPr>
            <a:t>Safer</a:t>
          </a:r>
        </a:p>
      </cdr:txBody>
    </cdr:sp>
  </cdr:relSizeAnchor>
  <cdr:relSizeAnchor xmlns:cdr="http://schemas.openxmlformats.org/drawingml/2006/chartDrawing">
    <cdr:from>
      <cdr:x>0.28813</cdr:x>
      <cdr:y>0.28881</cdr:y>
    </cdr:from>
    <cdr:to>
      <cdr:x>0.40846</cdr:x>
      <cdr:y>0.33175</cdr:y>
    </cdr:to>
    <cdr:sp macro="" textlink="">
      <cdr:nvSpPr>
        <cdr:cNvPr id="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48665" y="1184237"/>
          <a:ext cx="728934" cy="1756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175" b="1" i="0" u="none" strike="noStrike" baseline="0">
              <a:solidFill>
                <a:srgbClr val="FF0000"/>
              </a:solidFill>
              <a:latin typeface="Arial"/>
              <a:cs typeface="Arial"/>
            </a:rPr>
            <a:t>Unsafe</a:t>
          </a:r>
        </a:p>
      </cdr:txBody>
    </cdr:sp>
  </cdr:relSizeAnchor>
  <cdr:relSizeAnchor xmlns:cdr="http://schemas.openxmlformats.org/drawingml/2006/chartDrawing">
    <cdr:from>
      <cdr:x>0.40476</cdr:x>
      <cdr:y>0.64605</cdr:y>
    </cdr:from>
    <cdr:to>
      <cdr:x>0.48646</cdr:x>
      <cdr:y>0.709</cdr:y>
    </cdr:to>
    <cdr:sp macro="" textlink="">
      <cdr:nvSpPr>
        <cdr:cNvPr id="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44290" y="2631713"/>
          <a:ext cx="493374" cy="2564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175" b="1" i="0" u="none" strike="noStrike" baseline="0">
              <a:solidFill>
                <a:srgbClr val="3333CC"/>
              </a:solidFill>
              <a:latin typeface="Arial"/>
              <a:cs typeface="Arial"/>
            </a:rPr>
            <a:t>Safer</a:t>
          </a:r>
        </a:p>
      </cdr:txBody>
    </cdr:sp>
  </cdr:relSizeAnchor>
  <cdr:relSizeAnchor xmlns:cdr="http://schemas.openxmlformats.org/drawingml/2006/chartDrawing">
    <cdr:from>
      <cdr:x>0.28813</cdr:x>
      <cdr:y>0.28881</cdr:y>
    </cdr:from>
    <cdr:to>
      <cdr:x>0.40846</cdr:x>
      <cdr:y>0.33175</cdr:y>
    </cdr:to>
    <cdr:sp macro="" textlink="">
      <cdr:nvSpPr>
        <cdr:cNvPr id="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48665" y="1184237"/>
          <a:ext cx="728934" cy="1756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175" b="1" i="0" u="none" strike="noStrike" baseline="0">
              <a:solidFill>
                <a:srgbClr val="FF0000"/>
              </a:solidFill>
              <a:latin typeface="Arial"/>
              <a:cs typeface="Arial"/>
            </a:rPr>
            <a:t>Unsafe</a:t>
          </a:r>
        </a:p>
      </cdr:txBody>
    </cdr:sp>
  </cdr:relSizeAnchor>
  <cdr:relSizeAnchor xmlns:cdr="http://schemas.openxmlformats.org/drawingml/2006/chartDrawing">
    <cdr:from>
      <cdr:x>0.40476</cdr:x>
      <cdr:y>0.64605</cdr:y>
    </cdr:from>
    <cdr:to>
      <cdr:x>0.48646</cdr:x>
      <cdr:y>0.709</cdr:y>
    </cdr:to>
    <cdr:sp macro="" textlink="">
      <cdr:nvSpPr>
        <cdr:cNvPr id="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44290" y="2631713"/>
          <a:ext cx="493374" cy="2564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175" b="1" i="0" u="none" strike="noStrike" baseline="0">
              <a:solidFill>
                <a:srgbClr val="3333CC"/>
              </a:solidFill>
              <a:latin typeface="Arial"/>
              <a:cs typeface="Arial"/>
            </a:rPr>
            <a:t>Safer</a:t>
          </a:r>
        </a:p>
      </cdr:txBody>
    </cdr:sp>
  </cdr:relSizeAnchor>
  <cdr:relSizeAnchor xmlns:cdr="http://schemas.openxmlformats.org/drawingml/2006/chartDrawing">
    <cdr:from>
      <cdr:x>0.28813</cdr:x>
      <cdr:y>0.28881</cdr:y>
    </cdr:from>
    <cdr:to>
      <cdr:x>0.40846</cdr:x>
      <cdr:y>0.33175</cdr:y>
    </cdr:to>
    <cdr:sp macro="" textlink="">
      <cdr:nvSpPr>
        <cdr:cNvPr id="1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48665" y="1184237"/>
          <a:ext cx="728934" cy="1756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175" b="1" i="0" u="none" strike="noStrike" baseline="0">
              <a:solidFill>
                <a:srgbClr val="FF0000"/>
              </a:solidFill>
              <a:latin typeface="Arial"/>
              <a:cs typeface="Arial"/>
            </a:rPr>
            <a:t>Unsafe</a:t>
          </a:r>
        </a:p>
      </cdr:txBody>
    </cdr:sp>
  </cdr:relSizeAnchor>
  <cdr:relSizeAnchor xmlns:cdr="http://schemas.openxmlformats.org/drawingml/2006/chartDrawing">
    <cdr:from>
      <cdr:x>0.40476</cdr:x>
      <cdr:y>0.64605</cdr:y>
    </cdr:from>
    <cdr:to>
      <cdr:x>0.48646</cdr:x>
      <cdr:y>0.709</cdr:y>
    </cdr:to>
    <cdr:sp macro="" textlink="">
      <cdr:nvSpPr>
        <cdr:cNvPr id="1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44290" y="2631713"/>
          <a:ext cx="493374" cy="2564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175" b="1" i="0" u="none" strike="noStrike" baseline="0">
              <a:solidFill>
                <a:srgbClr val="3333CC"/>
              </a:solidFill>
              <a:latin typeface="Arial"/>
              <a:cs typeface="Arial"/>
            </a:rPr>
            <a:t>Safer</a:t>
          </a:r>
        </a:p>
      </cdr:txBody>
    </cdr:sp>
  </cdr:relSizeAnchor>
  <cdr:relSizeAnchor xmlns:cdr="http://schemas.openxmlformats.org/drawingml/2006/chartDrawing">
    <cdr:from>
      <cdr:x>0.28813</cdr:x>
      <cdr:y>0.28881</cdr:y>
    </cdr:from>
    <cdr:to>
      <cdr:x>0.40846</cdr:x>
      <cdr:y>0.33175</cdr:y>
    </cdr:to>
    <cdr:sp macro="" textlink="">
      <cdr:nvSpPr>
        <cdr:cNvPr id="1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48665" y="1184237"/>
          <a:ext cx="728934" cy="1756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175" b="1" i="0" u="none" strike="noStrike" baseline="0">
              <a:solidFill>
                <a:srgbClr val="FF0000"/>
              </a:solidFill>
              <a:latin typeface="Arial"/>
              <a:cs typeface="Arial"/>
            </a:rPr>
            <a:t>Unsafe</a:t>
          </a:r>
        </a:p>
      </cdr:txBody>
    </cdr:sp>
  </cdr:relSizeAnchor>
  <cdr:relSizeAnchor xmlns:cdr="http://schemas.openxmlformats.org/drawingml/2006/chartDrawing">
    <cdr:from>
      <cdr:x>0.40476</cdr:x>
      <cdr:y>0.64605</cdr:y>
    </cdr:from>
    <cdr:to>
      <cdr:x>0.48646</cdr:x>
      <cdr:y>0.709</cdr:y>
    </cdr:to>
    <cdr:sp macro="" textlink="">
      <cdr:nvSpPr>
        <cdr:cNvPr id="1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44290" y="2631713"/>
          <a:ext cx="493374" cy="2564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175" b="1" i="0" u="none" strike="noStrike" baseline="0">
              <a:solidFill>
                <a:srgbClr val="3333CC"/>
              </a:solidFill>
              <a:latin typeface="Arial"/>
              <a:cs typeface="Arial"/>
            </a:rPr>
            <a:t>Safer</a:t>
          </a:r>
        </a:p>
      </cdr:txBody>
    </cdr:sp>
  </cdr:relSizeAnchor>
  <cdr:relSizeAnchor xmlns:cdr="http://schemas.openxmlformats.org/drawingml/2006/chartDrawing">
    <cdr:from>
      <cdr:x>0.28813</cdr:x>
      <cdr:y>0.28881</cdr:y>
    </cdr:from>
    <cdr:to>
      <cdr:x>0.40846</cdr:x>
      <cdr:y>0.33175</cdr:y>
    </cdr:to>
    <cdr:sp macro="" textlink="">
      <cdr:nvSpPr>
        <cdr:cNvPr id="1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48665" y="1184237"/>
          <a:ext cx="728934" cy="1756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175" b="1" i="0" u="none" strike="noStrike" baseline="0">
              <a:solidFill>
                <a:srgbClr val="FF0000"/>
              </a:solidFill>
              <a:latin typeface="Arial"/>
              <a:cs typeface="Arial"/>
            </a:rPr>
            <a:t>Unsafe</a:t>
          </a:r>
        </a:p>
      </cdr:txBody>
    </cdr:sp>
  </cdr:relSizeAnchor>
  <cdr:relSizeAnchor xmlns:cdr="http://schemas.openxmlformats.org/drawingml/2006/chartDrawing">
    <cdr:from>
      <cdr:x>0.40476</cdr:x>
      <cdr:y>0.64605</cdr:y>
    </cdr:from>
    <cdr:to>
      <cdr:x>0.48646</cdr:x>
      <cdr:y>0.709</cdr:y>
    </cdr:to>
    <cdr:sp macro="" textlink="">
      <cdr:nvSpPr>
        <cdr:cNvPr id="1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44290" y="2631713"/>
          <a:ext cx="493374" cy="2564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175" b="1" i="0" u="none" strike="noStrike" baseline="0">
              <a:solidFill>
                <a:srgbClr val="3333CC"/>
              </a:solidFill>
              <a:latin typeface="Arial"/>
              <a:cs typeface="Arial"/>
            </a:rPr>
            <a:t>Safer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42333</xdr:colOff>
      <xdr:row>19</xdr:row>
      <xdr:rowOff>42334</xdr:rowOff>
    </xdr:from>
    <xdr:to>
      <xdr:col>26</xdr:col>
      <xdr:colOff>129116</xdr:colOff>
      <xdr:row>36</xdr:row>
      <xdr:rowOff>42333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29633</xdr:colOff>
      <xdr:row>38</xdr:row>
      <xdr:rowOff>59268</xdr:rowOff>
    </xdr:from>
    <xdr:to>
      <xdr:col>15</xdr:col>
      <xdr:colOff>582083</xdr:colOff>
      <xdr:row>58</xdr:row>
      <xdr:rowOff>68792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0.28813</cdr:x>
      <cdr:y>0.31687</cdr:y>
    </cdr:from>
    <cdr:to>
      <cdr:x>0.40846</cdr:x>
      <cdr:y>0.35981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39974" y="1290775"/>
          <a:ext cx="726655" cy="1749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175" b="1" i="0" u="none" strike="noStrike" baseline="0">
              <a:solidFill>
                <a:srgbClr val="FF0000"/>
              </a:solidFill>
              <a:latin typeface="Arial"/>
              <a:cs typeface="Arial"/>
            </a:rPr>
            <a:t>Unsafe</a:t>
          </a:r>
        </a:p>
      </cdr:txBody>
    </cdr:sp>
  </cdr:relSizeAnchor>
  <cdr:relSizeAnchor xmlns:cdr="http://schemas.openxmlformats.org/drawingml/2006/chartDrawing">
    <cdr:from>
      <cdr:x>0.34797</cdr:x>
      <cdr:y>0.6367</cdr:y>
    </cdr:from>
    <cdr:to>
      <cdr:x>0.42967</cdr:x>
      <cdr:y>0.69965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01360" y="2593626"/>
          <a:ext cx="493374" cy="2564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175" b="1" i="0" u="none" strike="noStrike" baseline="0">
              <a:solidFill>
                <a:srgbClr val="3333CC"/>
              </a:solidFill>
              <a:latin typeface="Arial"/>
              <a:cs typeface="Arial"/>
            </a:rPr>
            <a:t>Safer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42333</xdr:colOff>
      <xdr:row>19</xdr:row>
      <xdr:rowOff>42334</xdr:rowOff>
    </xdr:from>
    <xdr:to>
      <xdr:col>26</xdr:col>
      <xdr:colOff>129116</xdr:colOff>
      <xdr:row>36</xdr:row>
      <xdr:rowOff>42333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29633</xdr:colOff>
      <xdr:row>38</xdr:row>
      <xdr:rowOff>59268</xdr:rowOff>
    </xdr:from>
    <xdr:to>
      <xdr:col>15</xdr:col>
      <xdr:colOff>582083</xdr:colOff>
      <xdr:row>58</xdr:row>
      <xdr:rowOff>68792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0.4732</cdr:x>
      <cdr:y>0.28569</cdr:y>
    </cdr:from>
    <cdr:to>
      <cdr:x>0.59353</cdr:x>
      <cdr:y>0.32863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57574" y="1163778"/>
          <a:ext cx="726655" cy="1749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175" b="1" i="0" u="none" strike="noStrike" baseline="0">
              <a:solidFill>
                <a:srgbClr val="FF0000"/>
              </a:solidFill>
              <a:latin typeface="Arial"/>
              <a:cs typeface="Arial"/>
            </a:rPr>
            <a:t>Unsafe</a:t>
          </a:r>
        </a:p>
      </cdr:txBody>
    </cdr:sp>
  </cdr:relSizeAnchor>
  <cdr:relSizeAnchor xmlns:cdr="http://schemas.openxmlformats.org/drawingml/2006/chartDrawing">
    <cdr:from>
      <cdr:x>0.34797</cdr:x>
      <cdr:y>0.6367</cdr:y>
    </cdr:from>
    <cdr:to>
      <cdr:x>0.42967</cdr:x>
      <cdr:y>0.69965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01360" y="2593626"/>
          <a:ext cx="493374" cy="2564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175" b="1" i="0" u="none" strike="noStrike" baseline="0">
              <a:solidFill>
                <a:srgbClr val="3333CC"/>
              </a:solidFill>
              <a:latin typeface="Arial"/>
              <a:cs typeface="Arial"/>
            </a:rPr>
            <a:t>Safer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33868</xdr:colOff>
      <xdr:row>19</xdr:row>
      <xdr:rowOff>33867</xdr:rowOff>
    </xdr:from>
    <xdr:to>
      <xdr:col>26</xdr:col>
      <xdr:colOff>6351</xdr:colOff>
      <xdr:row>40</xdr:row>
      <xdr:rowOff>33867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12700</xdr:colOff>
      <xdr:row>37</xdr:row>
      <xdr:rowOff>33867</xdr:rowOff>
    </xdr:from>
    <xdr:to>
      <xdr:col>15</xdr:col>
      <xdr:colOff>565150</xdr:colOff>
      <xdr:row>57</xdr:row>
      <xdr:rowOff>43391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0.51736</cdr:x>
      <cdr:y>0.29817</cdr:y>
    </cdr:from>
    <cdr:to>
      <cdr:x>0.63769</cdr:x>
      <cdr:y>0.34111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4288" y="1214587"/>
          <a:ext cx="726654" cy="1749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175" b="1" i="0" u="none" strike="noStrike" baseline="0">
              <a:solidFill>
                <a:srgbClr val="FF0000"/>
              </a:solidFill>
              <a:latin typeface="Arial"/>
              <a:cs typeface="Arial"/>
            </a:rPr>
            <a:t>Unsafe</a:t>
          </a:r>
        </a:p>
      </cdr:txBody>
    </cdr:sp>
  </cdr:relSizeAnchor>
  <cdr:relSizeAnchor xmlns:cdr="http://schemas.openxmlformats.org/drawingml/2006/chartDrawing">
    <cdr:from>
      <cdr:x>0.42789</cdr:x>
      <cdr:y>0.64917</cdr:y>
    </cdr:from>
    <cdr:to>
      <cdr:x>0.50959</cdr:x>
      <cdr:y>0.71212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3969" y="2644410"/>
          <a:ext cx="493374" cy="2564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175" b="1" i="0" u="none" strike="noStrike" baseline="0">
              <a:solidFill>
                <a:srgbClr val="3333CC"/>
              </a:solidFill>
              <a:latin typeface="Arial"/>
              <a:cs typeface="Arial"/>
            </a:rPr>
            <a:t>Safer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45509</xdr:colOff>
      <xdr:row>19</xdr:row>
      <xdr:rowOff>42334</xdr:rowOff>
    </xdr:from>
    <xdr:to>
      <xdr:col>27</xdr:col>
      <xdr:colOff>140759</xdr:colOff>
      <xdr:row>40</xdr:row>
      <xdr:rowOff>42334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37042</xdr:colOff>
      <xdr:row>38</xdr:row>
      <xdr:rowOff>25400</xdr:rowOff>
    </xdr:from>
    <xdr:to>
      <xdr:col>16</xdr:col>
      <xdr:colOff>589492</xdr:colOff>
      <xdr:row>58</xdr:row>
      <xdr:rowOff>34925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21166</xdr:colOff>
      <xdr:row>19</xdr:row>
      <xdr:rowOff>21166</xdr:rowOff>
    </xdr:from>
    <xdr:to>
      <xdr:col>26</xdr:col>
      <xdr:colOff>8466</xdr:colOff>
      <xdr:row>39</xdr:row>
      <xdr:rowOff>122766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25400</xdr:colOff>
      <xdr:row>37</xdr:row>
      <xdr:rowOff>38100</xdr:rowOff>
    </xdr:from>
    <xdr:to>
      <xdr:col>15</xdr:col>
      <xdr:colOff>577850</xdr:colOff>
      <xdr:row>57</xdr:row>
      <xdr:rowOff>47625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0.5426</cdr:x>
      <cdr:y>0.28569</cdr:y>
    </cdr:from>
    <cdr:to>
      <cdr:x>0.66293</cdr:x>
      <cdr:y>0.32863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76651" y="1163781"/>
          <a:ext cx="726655" cy="1749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175" b="1" i="0" u="none" strike="noStrike" baseline="0">
              <a:solidFill>
                <a:srgbClr val="FF0000"/>
              </a:solidFill>
              <a:latin typeface="Arial"/>
              <a:cs typeface="Arial"/>
            </a:rPr>
            <a:t>Unsafe</a:t>
          </a:r>
        </a:p>
      </cdr:txBody>
    </cdr:sp>
  </cdr:relSizeAnchor>
  <cdr:relSizeAnchor xmlns:cdr="http://schemas.openxmlformats.org/drawingml/2006/chartDrawing">
    <cdr:from>
      <cdr:x>0.52043</cdr:x>
      <cdr:y>0.63358</cdr:y>
    </cdr:from>
    <cdr:to>
      <cdr:x>0.60213</cdr:x>
      <cdr:y>0.69653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42785" y="2580901"/>
          <a:ext cx="493374" cy="2564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175" b="1" i="0" u="none" strike="noStrike" baseline="0">
              <a:solidFill>
                <a:srgbClr val="3333CC"/>
              </a:solidFill>
              <a:latin typeface="Arial"/>
              <a:cs typeface="Arial"/>
            </a:rPr>
            <a:t>Safer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21</xdr:row>
      <xdr:rowOff>0</xdr:rowOff>
    </xdr:from>
    <xdr:to>
      <xdr:col>26</xdr:col>
      <xdr:colOff>133350</xdr:colOff>
      <xdr:row>42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38</xdr:row>
      <xdr:rowOff>0</xdr:rowOff>
    </xdr:from>
    <xdr:to>
      <xdr:col>17</xdr:col>
      <xdr:colOff>47625</xdr:colOff>
      <xdr:row>58</xdr:row>
      <xdr:rowOff>53975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16</xdr:col>
      <xdr:colOff>552450</xdr:colOff>
      <xdr:row>79</xdr:row>
      <xdr:rowOff>73025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0.48368</cdr:x>
      <cdr:y>0.22902</cdr:y>
    </cdr:from>
    <cdr:to>
      <cdr:x>0.59961</cdr:x>
      <cdr:y>0.29689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71544" y="928538"/>
          <a:ext cx="712231" cy="2751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FF0000"/>
              </a:solidFill>
              <a:latin typeface="Arial"/>
              <a:cs typeface="Arial"/>
            </a:rPr>
            <a:t>Unsafe</a:t>
          </a:r>
        </a:p>
      </cdr:txBody>
    </cdr:sp>
  </cdr:relSizeAnchor>
  <cdr:relSizeAnchor xmlns:cdr="http://schemas.openxmlformats.org/drawingml/2006/chartDrawing">
    <cdr:from>
      <cdr:x>0.37014</cdr:x>
      <cdr:y>0.60013</cdr:y>
    </cdr:from>
    <cdr:to>
      <cdr:x>0.45062</cdr:x>
      <cdr:y>0.66337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74022" y="2433219"/>
          <a:ext cx="494439" cy="2564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FF"/>
              </a:solidFill>
              <a:latin typeface="Arial"/>
              <a:cs typeface="Arial"/>
            </a:rPr>
            <a:t>Safer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0.55522</cdr:x>
      <cdr:y>0.26698</cdr:y>
    </cdr:from>
    <cdr:to>
      <cdr:x>0.67555</cdr:x>
      <cdr:y>0.30992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52873" y="1087565"/>
          <a:ext cx="726655" cy="1749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175" b="1" i="0" u="none" strike="noStrike" baseline="0">
              <a:solidFill>
                <a:srgbClr val="FF0000"/>
              </a:solidFill>
              <a:latin typeface="Arial"/>
              <a:cs typeface="Arial"/>
            </a:rPr>
            <a:t>Unsafe</a:t>
          </a:r>
        </a:p>
      </cdr:txBody>
    </cdr:sp>
  </cdr:relSizeAnchor>
  <cdr:relSizeAnchor xmlns:cdr="http://schemas.openxmlformats.org/drawingml/2006/chartDrawing">
    <cdr:from>
      <cdr:x>0.51623</cdr:x>
      <cdr:y>0.66788</cdr:y>
    </cdr:from>
    <cdr:to>
      <cdr:x>0.59792</cdr:x>
      <cdr:y>0.73083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17417" y="2720617"/>
          <a:ext cx="493314" cy="2564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175" b="1" i="0" u="none" strike="noStrike" baseline="0">
              <a:solidFill>
                <a:srgbClr val="3333CC"/>
              </a:solidFill>
              <a:latin typeface="Arial"/>
              <a:cs typeface="Arial"/>
            </a:rPr>
            <a:t>Safer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0.50895</cdr:x>
      <cdr:y>0.32622</cdr:y>
    </cdr:from>
    <cdr:to>
      <cdr:x>0.62928</cdr:x>
      <cdr:y>0.36916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73474" y="1328856"/>
          <a:ext cx="726654" cy="1749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175" b="1" i="0" u="none" strike="noStrike" baseline="0">
              <a:solidFill>
                <a:srgbClr val="FF0000"/>
              </a:solidFill>
              <a:latin typeface="Arial"/>
              <a:cs typeface="Arial"/>
            </a:rPr>
            <a:t>Unsafe</a:t>
          </a:r>
        </a:p>
      </cdr:txBody>
    </cdr:sp>
  </cdr:relSizeAnchor>
  <cdr:relSizeAnchor xmlns:cdr="http://schemas.openxmlformats.org/drawingml/2006/chartDrawing">
    <cdr:from>
      <cdr:x>0.34588</cdr:x>
      <cdr:y>0.62423</cdr:y>
    </cdr:from>
    <cdr:to>
      <cdr:x>0.42757</cdr:x>
      <cdr:y>0.68718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88736" y="2542816"/>
          <a:ext cx="493314" cy="2564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175" b="1" i="0" u="none" strike="noStrike" baseline="0">
              <a:solidFill>
                <a:srgbClr val="3333CC"/>
              </a:solidFill>
              <a:latin typeface="Arial"/>
              <a:cs typeface="Arial"/>
            </a:rPr>
            <a:t>Safer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8467</xdr:colOff>
      <xdr:row>38</xdr:row>
      <xdr:rowOff>42333</xdr:rowOff>
    </xdr:from>
    <xdr:to>
      <xdr:col>17</xdr:col>
      <xdr:colOff>56092</xdr:colOff>
      <xdr:row>58</xdr:row>
      <xdr:rowOff>41275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342900</xdr:colOff>
      <xdr:row>60</xdr:row>
      <xdr:rowOff>25400</xdr:rowOff>
    </xdr:from>
    <xdr:to>
      <xdr:col>23</xdr:col>
      <xdr:colOff>155575</xdr:colOff>
      <xdr:row>82</xdr:row>
      <xdr:rowOff>168275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25400</xdr:colOff>
      <xdr:row>19</xdr:row>
      <xdr:rowOff>25401</xdr:rowOff>
    </xdr:from>
    <xdr:to>
      <xdr:col>26</xdr:col>
      <xdr:colOff>340783</xdr:colOff>
      <xdr:row>40</xdr:row>
      <xdr:rowOff>25401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0.44647</cdr:x>
      <cdr:y>0.32299</cdr:y>
    </cdr:from>
    <cdr:to>
      <cdr:x>0.5624</cdr:x>
      <cdr:y>0.39086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42944" y="1309538"/>
          <a:ext cx="712231" cy="2751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FF0000"/>
              </a:solidFill>
              <a:latin typeface="Arial"/>
              <a:cs typeface="Arial"/>
            </a:rPr>
            <a:t>Unsafe</a:t>
          </a:r>
        </a:p>
      </cdr:txBody>
    </cdr:sp>
  </cdr:relSizeAnchor>
  <cdr:relSizeAnchor xmlns:cdr="http://schemas.openxmlformats.org/drawingml/2006/chartDrawing">
    <cdr:from>
      <cdr:x>0.26678</cdr:x>
      <cdr:y>0.62832</cdr:y>
    </cdr:from>
    <cdr:to>
      <cdr:x>0.34726</cdr:x>
      <cdr:y>0.69156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39022" y="2547519"/>
          <a:ext cx="494439" cy="2564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FF"/>
              </a:solidFill>
              <a:latin typeface="Arial"/>
              <a:cs typeface="Arial"/>
            </a:rPr>
            <a:t>Safer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33867</xdr:colOff>
      <xdr:row>19</xdr:row>
      <xdr:rowOff>8467</xdr:rowOff>
    </xdr:from>
    <xdr:to>
      <xdr:col>25</xdr:col>
      <xdr:colOff>586317</xdr:colOff>
      <xdr:row>40</xdr:row>
      <xdr:rowOff>8467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46567</xdr:colOff>
      <xdr:row>37</xdr:row>
      <xdr:rowOff>46567</xdr:rowOff>
    </xdr:from>
    <xdr:to>
      <xdr:col>15</xdr:col>
      <xdr:colOff>459317</xdr:colOff>
      <xdr:row>57</xdr:row>
      <xdr:rowOff>56092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0.28813</cdr:x>
      <cdr:y>0.28881</cdr:y>
    </cdr:from>
    <cdr:to>
      <cdr:x>0.40846</cdr:x>
      <cdr:y>0.33175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48665" y="1184237"/>
          <a:ext cx="728934" cy="1756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175" b="1" i="0" u="none" strike="noStrike" baseline="0">
              <a:solidFill>
                <a:srgbClr val="FF0000"/>
              </a:solidFill>
              <a:latin typeface="Arial"/>
              <a:cs typeface="Arial"/>
            </a:rPr>
            <a:t>Unsafe</a:t>
          </a:r>
        </a:p>
      </cdr:txBody>
    </cdr:sp>
  </cdr:relSizeAnchor>
  <cdr:relSizeAnchor xmlns:cdr="http://schemas.openxmlformats.org/drawingml/2006/chartDrawing">
    <cdr:from>
      <cdr:x>0.49729</cdr:x>
      <cdr:y>0.62735</cdr:y>
    </cdr:from>
    <cdr:to>
      <cdr:x>0.57899</cdr:x>
      <cdr:y>0.6903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03060" y="2555513"/>
          <a:ext cx="493374" cy="2564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175" b="1" i="0" u="none" strike="noStrike" baseline="0">
              <a:solidFill>
                <a:srgbClr val="3333CC"/>
              </a:solidFill>
              <a:latin typeface="Arial"/>
              <a:cs typeface="Arial"/>
            </a:rPr>
            <a:t>Safer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21166</xdr:colOff>
      <xdr:row>19</xdr:row>
      <xdr:rowOff>21166</xdr:rowOff>
    </xdr:from>
    <xdr:to>
      <xdr:col>26</xdr:col>
      <xdr:colOff>8466</xdr:colOff>
      <xdr:row>39</xdr:row>
      <xdr:rowOff>122766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25400</xdr:colOff>
      <xdr:row>37</xdr:row>
      <xdr:rowOff>38100</xdr:rowOff>
    </xdr:from>
    <xdr:to>
      <xdr:col>15</xdr:col>
      <xdr:colOff>577850</xdr:colOff>
      <xdr:row>57</xdr:row>
      <xdr:rowOff>47625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0.408</cdr:x>
      <cdr:y>0.3044</cdr:y>
    </cdr:from>
    <cdr:to>
      <cdr:x>0.52833</cdr:x>
      <cdr:y>0.34734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63874" y="1239975"/>
          <a:ext cx="726655" cy="1749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175" b="1" i="0" u="none" strike="noStrike" baseline="0">
              <a:solidFill>
                <a:srgbClr val="FF0000"/>
              </a:solidFill>
              <a:latin typeface="Arial"/>
              <a:cs typeface="Arial"/>
            </a:rPr>
            <a:t>Unsafe</a:t>
          </a:r>
        </a:p>
      </cdr:txBody>
    </cdr:sp>
  </cdr:relSizeAnchor>
  <cdr:relSizeAnchor xmlns:cdr="http://schemas.openxmlformats.org/drawingml/2006/chartDrawing">
    <cdr:from>
      <cdr:x>0.52043</cdr:x>
      <cdr:y>0.63358</cdr:y>
    </cdr:from>
    <cdr:to>
      <cdr:x>0.60213</cdr:x>
      <cdr:y>0.69653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42785" y="2580901"/>
          <a:ext cx="493374" cy="2564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175" b="1" i="0" u="none" strike="noStrike" baseline="0">
              <a:solidFill>
                <a:srgbClr val="3333CC"/>
              </a:solidFill>
              <a:latin typeface="Arial"/>
              <a:cs typeface="Arial"/>
            </a:rPr>
            <a:t>Safer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rain\EMC\EMC%20charts_ASABE%20245.6_MHEeqn_Millet_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llet"/>
      <sheetName val="Sheet1"/>
    </sheetNames>
    <sheetDataSet>
      <sheetData sheetId="0">
        <row r="23">
          <cell r="D23">
            <v>10</v>
          </cell>
          <cell r="E23">
            <v>20</v>
          </cell>
          <cell r="F23">
            <v>30</v>
          </cell>
          <cell r="G23">
            <v>40</v>
          </cell>
          <cell r="H23">
            <v>50</v>
          </cell>
          <cell r="I23">
            <v>60</v>
          </cell>
          <cell r="J23">
            <v>65</v>
          </cell>
          <cell r="K23">
            <v>70</v>
          </cell>
          <cell r="L23">
            <v>80</v>
          </cell>
          <cell r="M23">
            <v>90</v>
          </cell>
        </row>
        <row r="25">
          <cell r="P25" t="str">
            <v>20 C</v>
          </cell>
          <cell r="Q25" t="str">
            <v>40 C</v>
          </cell>
        </row>
        <row r="27">
          <cell r="D27">
            <v>7.9095226720836092</v>
          </cell>
          <cell r="E27">
            <v>10.410783588902863</v>
          </cell>
          <cell r="F27">
            <v>12.309402500802785</v>
          </cell>
          <cell r="G27">
            <v>13.958448479464506</v>
          </cell>
          <cell r="H27">
            <v>15.501601663583614</v>
          </cell>
          <cell r="I27">
            <v>17.032062147131469</v>
          </cell>
          <cell r="J27">
            <v>17.820568522753963</v>
          </cell>
          <cell r="K27">
            <v>18.643266803763154</v>
          </cell>
          <cell r="L27">
            <v>20.482156026419666</v>
          </cell>
          <cell r="M27">
            <v>22.932140328704538</v>
          </cell>
        </row>
        <row r="31">
          <cell r="D31">
            <v>7.4814090949394458</v>
          </cell>
          <cell r="E31">
            <v>9.8617839056548942</v>
          </cell>
          <cell r="F31">
            <v>11.67332715831248</v>
          </cell>
          <cell r="G31">
            <v>13.250036058737395</v>
          </cell>
          <cell r="H31">
            <v>14.72827795911784</v>
          </cell>
          <cell r="I31">
            <v>16.197023854265343</v>
          </cell>
          <cell r="J31">
            <v>16.954771766568264</v>
          </cell>
          <cell r="K31">
            <v>17.74613125695663</v>
          </cell>
          <cell r="L31">
            <v>19.517759933963855</v>
          </cell>
          <cell r="M31">
            <v>21.884134847625539</v>
          </cell>
        </row>
        <row r="40">
          <cell r="D40">
            <v>0.6</v>
          </cell>
          <cell r="E40">
            <v>0.65</v>
          </cell>
          <cell r="F40">
            <v>0.7</v>
          </cell>
        </row>
        <row r="41">
          <cell r="C41">
            <v>41</v>
          </cell>
          <cell r="D41">
            <v>17.779322427958622</v>
          </cell>
          <cell r="E41">
            <v>18.594670201713466</v>
          </cell>
          <cell r="F41">
            <v>19.444649609515597</v>
          </cell>
        </row>
        <row r="42">
          <cell r="C42">
            <v>50</v>
          </cell>
          <cell r="D42">
            <v>17.516498615889041</v>
          </cell>
          <cell r="E42">
            <v>18.322479401847986</v>
          </cell>
          <cell r="F42">
            <v>19.162945607049306</v>
          </cell>
        </row>
        <row r="43">
          <cell r="C43">
            <v>59</v>
          </cell>
          <cell r="D43">
            <v>17.267842937418603</v>
          </cell>
          <cell r="E43">
            <v>18.064888198797448</v>
          </cell>
          <cell r="F43">
            <v>18.896272133287308</v>
          </cell>
        </row>
        <row r="44">
          <cell r="B44">
            <v>20</v>
          </cell>
          <cell r="C44">
            <v>68</v>
          </cell>
          <cell r="D44">
            <v>17.032062147131469</v>
          </cell>
          <cell r="E44">
            <v>17.820568522753963</v>
          </cell>
          <cell r="F44">
            <v>18.643266803763154</v>
          </cell>
        </row>
        <row r="45">
          <cell r="B45">
            <v>25</v>
          </cell>
          <cell r="C45">
            <v>77</v>
          </cell>
          <cell r="D45">
            <v>16.808026185209666</v>
          </cell>
          <cell r="E45">
            <v>17.588359447291108</v>
          </cell>
          <cell r="F45">
            <v>18.40273823091713</v>
          </cell>
        </row>
        <row r="46">
          <cell r="B46">
            <v>30</v>
          </cell>
          <cell r="C46">
            <v>86</v>
          </cell>
          <cell r="D46">
            <v>16.594742282734536</v>
          </cell>
          <cell r="E46">
            <v>17.367240722347724</v>
          </cell>
          <cell r="F46">
            <v>18.173639005981602</v>
          </cell>
        </row>
        <row r="47">
          <cell r="B47">
            <v>35</v>
          </cell>
          <cell r="C47">
            <v>95</v>
          </cell>
          <cell r="D47">
            <v>16.391333959870718</v>
          </cell>
          <cell r="E47">
            <v>17.156311299451467</v>
          </cell>
          <cell r="F47">
            <v>17.955043767771443</v>
          </cell>
        </row>
        <row r="48">
          <cell r="B48">
            <v>40</v>
          </cell>
          <cell r="C48">
            <v>104</v>
          </cell>
          <cell r="D48">
            <v>16.197023854265343</v>
          </cell>
          <cell r="E48">
            <v>16.954771766568264</v>
          </cell>
          <cell r="F48">
            <v>17.74613125695663</v>
          </cell>
        </row>
        <row r="49">
          <cell r="B49">
            <v>45</v>
          </cell>
          <cell r="D49">
            <v>16.011119575823933</v>
          </cell>
          <cell r="E49">
            <v>16.761909873304194</v>
          </cell>
          <cell r="F49">
            <v>17.546169521945167</v>
          </cell>
        </row>
        <row r="50">
          <cell r="B50">
            <v>50</v>
          </cell>
          <cell r="D50">
            <v>15.833001973420327</v>
          </cell>
          <cell r="E50">
            <v>16.577088519966242</v>
          </cell>
          <cell r="F50">
            <v>17.354503638453611</v>
          </cell>
        </row>
        <row r="51">
          <cell r="B51">
            <v>55</v>
          </cell>
          <cell r="D51">
            <v>15.662115339295692</v>
          </cell>
          <cell r="E51">
            <v>16.399735726747934</v>
          </cell>
          <cell r="F51">
            <v>17.170545450009804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mcneill@uky.edu" TargetMode="External"/><Relationship Id="rId1" Type="http://schemas.openxmlformats.org/officeDocument/2006/relationships/hyperlink" Target="mailto:smcneill@uky.edu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abSelected="1" workbookViewId="0"/>
  </sheetViews>
  <sheetFormatPr defaultRowHeight="15.75" x14ac:dyDescent="0.25"/>
  <cols>
    <col min="1" max="1" width="2.5" customWidth="1"/>
    <col min="2" max="2" width="11.625" customWidth="1"/>
    <col min="7" max="7" width="10.75" customWidth="1"/>
    <col min="8" max="8" width="9.5" customWidth="1"/>
    <col min="9" max="9" width="9" customWidth="1"/>
    <col min="11" max="11" width="11.875" customWidth="1"/>
    <col min="14" max="14" width="9.375" customWidth="1"/>
  </cols>
  <sheetData>
    <row r="1" spans="1:15" x14ac:dyDescent="0.2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x14ac:dyDescent="0.2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1:15" x14ac:dyDescent="0.2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1:15" ht="15.6" customHeight="1" x14ac:dyDescent="0.2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x14ac:dyDescent="0.2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x14ac:dyDescent="0.2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5" ht="15.75" customHeight="1" x14ac:dyDescent="0.3">
      <c r="A9" s="48"/>
      <c r="B9" s="53" t="s">
        <v>95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48"/>
    </row>
    <row r="10" spans="1:15" ht="15.75" customHeight="1" x14ac:dyDescent="0.25">
      <c r="A10" s="48"/>
      <c r="B10" s="49" t="s">
        <v>96</v>
      </c>
      <c r="C10" s="48"/>
      <c r="D10" s="112">
        <v>86</v>
      </c>
      <c r="E10" s="49" t="s">
        <v>4</v>
      </c>
      <c r="F10" s="48">
        <f>(D10-32)*5/9</f>
        <v>30</v>
      </c>
      <c r="G10" s="49" t="s">
        <v>3</v>
      </c>
      <c r="H10" s="48"/>
      <c r="I10" s="48"/>
      <c r="J10" s="48"/>
      <c r="K10" s="48"/>
      <c r="L10" s="48"/>
      <c r="M10" s="48"/>
      <c r="N10" s="48"/>
      <c r="O10" s="48"/>
    </row>
    <row r="11" spans="1:15" x14ac:dyDescent="0.25">
      <c r="A11" s="48"/>
      <c r="B11" s="49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</row>
    <row r="12" spans="1:15" ht="31.5" x14ac:dyDescent="0.25">
      <c r="A12" s="48"/>
      <c r="B12" s="56" t="s">
        <v>27</v>
      </c>
      <c r="C12" s="51" t="s">
        <v>28</v>
      </c>
      <c r="D12" s="57" t="s">
        <v>51</v>
      </c>
      <c r="E12" s="58" t="s">
        <v>52</v>
      </c>
      <c r="F12" s="57" t="s">
        <v>31</v>
      </c>
      <c r="G12" s="58" t="s">
        <v>67</v>
      </c>
      <c r="H12" s="58" t="s">
        <v>94</v>
      </c>
      <c r="I12" s="58" t="s">
        <v>66</v>
      </c>
      <c r="J12" s="57" t="s">
        <v>30</v>
      </c>
      <c r="K12" s="57" t="s">
        <v>32</v>
      </c>
      <c r="L12" s="57" t="s">
        <v>76</v>
      </c>
      <c r="M12" s="57" t="s">
        <v>77</v>
      </c>
      <c r="N12" s="57" t="s">
        <v>78</v>
      </c>
      <c r="O12" s="48"/>
    </row>
    <row r="13" spans="1:15" x14ac:dyDescent="0.25">
      <c r="A13" s="48"/>
      <c r="B13" s="51" t="s">
        <v>3</v>
      </c>
      <c r="C13" s="50" t="s">
        <v>39</v>
      </c>
      <c r="D13" s="89" t="s">
        <v>29</v>
      </c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48"/>
    </row>
    <row r="14" spans="1:15" x14ac:dyDescent="0.25">
      <c r="A14" s="48"/>
      <c r="B14" s="52">
        <v>30</v>
      </c>
      <c r="C14" s="52">
        <v>65</v>
      </c>
      <c r="D14" s="86">
        <f>'Yel Maize'!S15</f>
        <v>12.908241962618879</v>
      </c>
      <c r="E14" s="86">
        <f>'White Maize'!S15</f>
        <v>12.872904252766945</v>
      </c>
      <c r="F14" s="86">
        <f>'Grain Sorghum'!S15</f>
        <v>13.265364272960211</v>
      </c>
      <c r="G14" s="86">
        <f>Groundnut!S15</f>
        <v>6.8836743636889244</v>
      </c>
      <c r="H14" s="86">
        <f>'Sheet 3'!S16</f>
        <v>17.367240722347724</v>
      </c>
      <c r="I14" s="86">
        <f>'Paddy Rice'!S15</f>
        <v>12.550665637332903</v>
      </c>
      <c r="J14" s="86">
        <f>Soybean!S15</f>
        <v>10.867911786934435</v>
      </c>
      <c r="K14" s="86">
        <f>'SRW Wheat'!S15</f>
        <v>12.547612580399587</v>
      </c>
      <c r="L14" s="87">
        <f>Chickpea!S15</f>
        <v>11.360595798750184</v>
      </c>
      <c r="M14" s="87">
        <f>'Black Sesame'!S15</f>
        <v>5.5940215338813593</v>
      </c>
      <c r="N14" s="87">
        <f>'White Sesame '!S15</f>
        <v>4.6179842718779343</v>
      </c>
      <c r="O14" s="48"/>
    </row>
    <row r="15" spans="1:15" x14ac:dyDescent="0.25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</row>
    <row r="16" spans="1:15" x14ac:dyDescent="0.2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</row>
    <row r="17" spans="1:15" ht="18.75" x14ac:dyDescent="0.3">
      <c r="A17" s="48"/>
      <c r="B17" s="53" t="s">
        <v>71</v>
      </c>
      <c r="C17" s="53"/>
      <c r="D17" s="53"/>
      <c r="E17" s="53"/>
      <c r="F17" s="53"/>
      <c r="G17" s="48"/>
      <c r="H17" s="48"/>
      <c r="I17" s="48"/>
      <c r="J17" s="48"/>
      <c r="K17" s="48"/>
      <c r="L17" s="48"/>
      <c r="M17" s="48"/>
      <c r="N17" s="48"/>
      <c r="O17" s="48"/>
    </row>
    <row r="18" spans="1:15" ht="18.75" x14ac:dyDescent="0.3">
      <c r="A18" s="48"/>
      <c r="B18" s="53"/>
      <c r="C18" s="53" t="s">
        <v>65</v>
      </c>
      <c r="D18" s="53"/>
      <c r="E18" s="53"/>
      <c r="F18" s="53"/>
      <c r="G18" s="48"/>
      <c r="H18" s="48"/>
      <c r="I18" s="48"/>
      <c r="J18" s="48"/>
      <c r="K18" s="48"/>
      <c r="L18" s="48"/>
      <c r="M18" s="48"/>
      <c r="N18" s="48"/>
      <c r="O18" s="48"/>
    </row>
    <row r="19" spans="1:15" ht="18.75" x14ac:dyDescent="0.3">
      <c r="A19" s="48"/>
      <c r="B19" s="53"/>
      <c r="C19" s="53" t="s">
        <v>45</v>
      </c>
      <c r="D19" s="53"/>
      <c r="E19" s="53"/>
      <c r="F19" s="53"/>
      <c r="G19" s="48"/>
      <c r="H19" s="48"/>
      <c r="I19" s="48"/>
      <c r="J19" s="48"/>
      <c r="K19" s="48"/>
      <c r="L19" s="48"/>
      <c r="M19" s="48"/>
      <c r="N19" s="48"/>
      <c r="O19" s="48"/>
    </row>
    <row r="20" spans="1:15" ht="18.75" x14ac:dyDescent="0.3">
      <c r="A20" s="48"/>
      <c r="B20" s="53"/>
      <c r="C20" s="53" t="s">
        <v>46</v>
      </c>
      <c r="D20" s="53"/>
      <c r="E20" s="53"/>
      <c r="F20" s="53"/>
      <c r="G20" s="48"/>
      <c r="H20" s="48"/>
      <c r="I20" s="48"/>
      <c r="J20" s="48"/>
      <c r="K20" s="48"/>
      <c r="L20" s="48"/>
      <c r="M20" s="48"/>
      <c r="N20" s="48"/>
      <c r="O20" s="48"/>
    </row>
    <row r="21" spans="1:15" ht="18.75" x14ac:dyDescent="0.3">
      <c r="A21" s="48"/>
      <c r="B21" s="53"/>
      <c r="C21" s="53" t="s">
        <v>47</v>
      </c>
      <c r="D21" s="53"/>
      <c r="E21" s="53"/>
      <c r="F21" s="53"/>
      <c r="G21" s="48"/>
      <c r="H21" s="48"/>
      <c r="I21" s="48"/>
      <c r="J21" s="48"/>
      <c r="K21" s="48"/>
      <c r="L21" s="48"/>
      <c r="M21" s="48"/>
      <c r="N21" s="48"/>
      <c r="O21" s="48"/>
    </row>
    <row r="22" spans="1:15" ht="18.75" x14ac:dyDescent="0.3">
      <c r="A22" s="48"/>
      <c r="B22" s="53"/>
      <c r="C22" s="53" t="s">
        <v>48</v>
      </c>
      <c r="D22" s="53"/>
      <c r="E22" s="53"/>
      <c r="F22" s="53"/>
      <c r="G22" s="48"/>
      <c r="H22" s="48"/>
      <c r="I22" s="48"/>
      <c r="J22" s="48"/>
      <c r="K22" s="48"/>
      <c r="L22" s="48"/>
      <c r="M22" s="48"/>
      <c r="N22" s="48"/>
      <c r="O22" s="48"/>
    </row>
    <row r="23" spans="1:15" ht="18.75" x14ac:dyDescent="0.3">
      <c r="A23" s="48"/>
      <c r="B23" s="53"/>
      <c r="C23" s="54" t="s">
        <v>49</v>
      </c>
      <c r="D23" s="53"/>
      <c r="E23" s="53"/>
      <c r="F23" s="53"/>
      <c r="G23" s="48"/>
      <c r="H23" s="48"/>
      <c r="I23" s="48"/>
      <c r="J23" s="48"/>
      <c r="K23" s="48"/>
      <c r="L23" s="48"/>
      <c r="M23" s="48"/>
      <c r="N23" s="48"/>
      <c r="O23" s="48"/>
    </row>
    <row r="24" spans="1:15" ht="18.75" x14ac:dyDescent="0.3">
      <c r="A24" s="48"/>
      <c r="B24" s="53"/>
      <c r="C24" s="55" t="s">
        <v>72</v>
      </c>
      <c r="D24" s="53"/>
      <c r="E24" s="53"/>
      <c r="F24" s="53"/>
      <c r="G24" s="48"/>
      <c r="H24" s="48"/>
      <c r="I24" s="48"/>
      <c r="J24" s="48"/>
      <c r="K24" s="48"/>
      <c r="L24" s="48"/>
      <c r="M24" s="48"/>
      <c r="N24" s="48"/>
      <c r="O24" s="48"/>
    </row>
    <row r="25" spans="1:15" ht="18.75" x14ac:dyDescent="0.3">
      <c r="A25" s="48"/>
      <c r="B25" s="48"/>
      <c r="C25" s="54" t="s">
        <v>50</v>
      </c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</row>
    <row r="26" spans="1:15" x14ac:dyDescent="0.2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</row>
    <row r="27" spans="1:15" x14ac:dyDescent="0.2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</row>
    <row r="28" spans="1:15" x14ac:dyDescent="0.2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</row>
    <row r="29" spans="1:15" x14ac:dyDescent="0.2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</row>
    <row r="30" spans="1:15" x14ac:dyDescent="0.2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</row>
    <row r="31" spans="1:15" x14ac:dyDescent="0.2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</row>
    <row r="32" spans="1:15" x14ac:dyDescent="0.2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</row>
    <row r="33" spans="1:15" x14ac:dyDescent="0.2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</row>
    <row r="34" spans="1:15" x14ac:dyDescent="0.2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</row>
    <row r="35" spans="1:15" x14ac:dyDescent="0.2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</row>
    <row r="36" spans="1:15" x14ac:dyDescent="0.2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</row>
    <row r="37" spans="1:15" x14ac:dyDescent="0.2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</row>
    <row r="38" spans="1:15" x14ac:dyDescent="0.2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15" x14ac:dyDescent="0.2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</row>
    <row r="40" spans="1:15" x14ac:dyDescent="0.2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</row>
    <row r="41" spans="1:15" x14ac:dyDescent="0.2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</row>
    <row r="42" spans="1:15" x14ac:dyDescent="0.2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 spans="1:15" x14ac:dyDescent="0.2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</row>
  </sheetData>
  <sheetProtection selectLockedCells="1"/>
  <mergeCells count="1">
    <mergeCell ref="D13:N13"/>
  </mergeCells>
  <hyperlinks>
    <hyperlink ref="C23" r:id="rId1" display="smcneill@uky.edu"/>
    <hyperlink ref="C25" r:id="rId2" display="smcneill@uky.edu"/>
  </hyperlinks>
  <pageMargins left="0.7" right="0.7" top="0.75" bottom="0.75" header="0.3" footer="0.3"/>
  <pageSetup orientation="portrait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51"/>
  <sheetViews>
    <sheetView zoomScale="75" zoomScaleNormal="75" workbookViewId="0"/>
  </sheetViews>
  <sheetFormatPr defaultRowHeight="15.75" x14ac:dyDescent="0.25"/>
  <cols>
    <col min="1" max="1" width="2.875" customWidth="1"/>
    <col min="2" max="2" width="6.375" customWidth="1"/>
    <col min="3" max="3" width="6.25" customWidth="1"/>
    <col min="16" max="16" width="10.625" customWidth="1"/>
  </cols>
  <sheetData>
    <row r="2" spans="2:19" x14ac:dyDescent="0.25">
      <c r="B2" s="10" t="s">
        <v>81</v>
      </c>
    </row>
    <row r="3" spans="2:19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2:19" x14ac:dyDescent="0.25">
      <c r="B4" s="90" t="s">
        <v>0</v>
      </c>
      <c r="C4" s="91"/>
      <c r="F4" t="s">
        <v>1</v>
      </c>
      <c r="O4" t="s">
        <v>12</v>
      </c>
    </row>
    <row r="5" spans="2:19" x14ac:dyDescent="0.25">
      <c r="B5" s="19" t="s">
        <v>3</v>
      </c>
      <c r="C5" s="21" t="s">
        <v>4</v>
      </c>
      <c r="D5" s="45">
        <v>10</v>
      </c>
      <c r="E5" s="45">
        <v>20</v>
      </c>
      <c r="F5" s="45">
        <v>30</v>
      </c>
      <c r="G5" s="45">
        <v>40</v>
      </c>
      <c r="H5" s="45">
        <v>50</v>
      </c>
      <c r="I5" s="45">
        <v>60</v>
      </c>
      <c r="J5" s="45">
        <v>65</v>
      </c>
      <c r="K5" s="45">
        <v>70</v>
      </c>
      <c r="L5" s="45">
        <v>80</v>
      </c>
      <c r="M5" s="45">
        <v>90</v>
      </c>
      <c r="O5" t="s">
        <v>13</v>
      </c>
    </row>
    <row r="6" spans="2:19" x14ac:dyDescent="0.25">
      <c r="B6" s="42">
        <v>5</v>
      </c>
      <c r="C6" s="13">
        <f t="shared" ref="C6:C17" si="0">B6*9/5+32</f>
        <v>41</v>
      </c>
      <c r="D6" s="1">
        <f t="shared" ref="D6:M17" si="1">((LN(1-D$5/100))/(-$P$8*($B6+$P$10)))^(1/$P$9)</f>
        <v>2.1119506555443368</v>
      </c>
      <c r="E6" s="1">
        <f t="shared" si="1"/>
        <v>3.0553081347577602</v>
      </c>
      <c r="F6" s="1">
        <f t="shared" si="1"/>
        <v>3.8484463550381314</v>
      </c>
      <c r="G6" s="1">
        <f t="shared" si="1"/>
        <v>4.5925042909731761</v>
      </c>
      <c r="H6" s="1">
        <f t="shared" si="1"/>
        <v>5.3367372556412231</v>
      </c>
      <c r="I6" s="1">
        <f t="shared" si="1"/>
        <v>6.1223686316047878</v>
      </c>
      <c r="J6" s="1">
        <f t="shared" si="1"/>
        <v>6.5462503683742606</v>
      </c>
      <c r="K6" s="1">
        <f t="shared" si="1"/>
        <v>7.0027995647476295</v>
      </c>
      <c r="L6" s="1">
        <f t="shared" si="1"/>
        <v>8.0779616462401211</v>
      </c>
      <c r="M6" s="1">
        <f t="shared" si="1"/>
        <v>9.6347455193187628</v>
      </c>
      <c r="O6" t="s">
        <v>6</v>
      </c>
    </row>
    <row r="7" spans="2:19" x14ac:dyDescent="0.25">
      <c r="B7" s="42">
        <f t="shared" ref="B7:B17" si="2">B6+5</f>
        <v>10</v>
      </c>
      <c r="C7" s="13">
        <f t="shared" si="0"/>
        <v>50</v>
      </c>
      <c r="D7" s="1">
        <f t="shared" si="1"/>
        <v>2.0668118162127844</v>
      </c>
      <c r="E7" s="1">
        <f t="shared" si="1"/>
        <v>2.9900068633283525</v>
      </c>
      <c r="F7" s="1">
        <f t="shared" si="1"/>
        <v>3.7661932961230824</v>
      </c>
      <c r="G7" s="1">
        <f t="shared" si="1"/>
        <v>4.494348440231354</v>
      </c>
      <c r="H7" s="1">
        <f t="shared" si="1"/>
        <v>5.2226748721737408</v>
      </c>
      <c r="I7" s="1">
        <f t="shared" si="1"/>
        <v>5.9915149048545686</v>
      </c>
      <c r="J7" s="1">
        <f t="shared" si="1"/>
        <v>6.4063369935866277</v>
      </c>
      <c r="K7" s="1">
        <f t="shared" si="1"/>
        <v>6.8531283384837103</v>
      </c>
      <c r="L7" s="1">
        <f t="shared" si="1"/>
        <v>7.9053109207514165</v>
      </c>
      <c r="M7" s="1">
        <f t="shared" si="1"/>
        <v>9.428821565150983</v>
      </c>
      <c r="O7" t="s">
        <v>14</v>
      </c>
    </row>
    <row r="8" spans="2:19" x14ac:dyDescent="0.25">
      <c r="B8" s="42">
        <f t="shared" si="2"/>
        <v>15</v>
      </c>
      <c r="C8" s="13">
        <f t="shared" si="0"/>
        <v>59</v>
      </c>
      <c r="D8" s="1">
        <f t="shared" si="1"/>
        <v>2.0244767416171596</v>
      </c>
      <c r="E8" s="1">
        <f t="shared" si="1"/>
        <v>2.9287617307974259</v>
      </c>
      <c r="F8" s="1">
        <f t="shared" si="1"/>
        <v>3.6890493235164841</v>
      </c>
      <c r="G8" s="1">
        <f t="shared" si="1"/>
        <v>4.4022894656389928</v>
      </c>
      <c r="H8" s="1">
        <f t="shared" si="1"/>
        <v>5.1156973870598232</v>
      </c>
      <c r="I8" s="1">
        <f t="shared" si="1"/>
        <v>5.8687890579980282</v>
      </c>
      <c r="J8" s="1">
        <f t="shared" si="1"/>
        <v>6.2751142318524851</v>
      </c>
      <c r="K8" s="1">
        <f t="shared" si="1"/>
        <v>6.7127538268096254</v>
      </c>
      <c r="L8" s="1">
        <f t="shared" si="1"/>
        <v>7.7433842640009871</v>
      </c>
      <c r="M8" s="1">
        <f t="shared" si="1"/>
        <v>9.2356884210600327</v>
      </c>
      <c r="O8" t="s">
        <v>15</v>
      </c>
      <c r="P8" s="11">
        <v>2.0699999999999999E-4</v>
      </c>
    </row>
    <row r="9" spans="2:19" x14ac:dyDescent="0.25">
      <c r="B9" s="42">
        <f t="shared" si="2"/>
        <v>20</v>
      </c>
      <c r="C9" s="13">
        <f t="shared" si="0"/>
        <v>68</v>
      </c>
      <c r="D9" s="1">
        <f t="shared" si="1"/>
        <v>1.9846661651407722</v>
      </c>
      <c r="E9" s="1">
        <f t="shared" si="1"/>
        <v>2.8711687288783772</v>
      </c>
      <c r="F9" s="1">
        <f t="shared" si="1"/>
        <v>3.6165055509949475</v>
      </c>
      <c r="G9" s="1">
        <f t="shared" si="1"/>
        <v>4.3157200930005022</v>
      </c>
      <c r="H9" s="1">
        <f t="shared" si="1"/>
        <v>5.0150991149873487</v>
      </c>
      <c r="I9" s="1">
        <f t="shared" si="1"/>
        <v>5.7533815204283059</v>
      </c>
      <c r="J9" s="1">
        <f t="shared" si="1"/>
        <v>6.1517164620042264</v>
      </c>
      <c r="K9" s="1">
        <f t="shared" si="1"/>
        <v>6.5807500383265367</v>
      </c>
      <c r="L9" s="1">
        <f t="shared" si="1"/>
        <v>7.5911135141864863</v>
      </c>
      <c r="M9" s="1">
        <f t="shared" si="1"/>
        <v>9.0540720692194139</v>
      </c>
      <c r="O9" t="s">
        <v>16</v>
      </c>
      <c r="P9">
        <v>2.0322</v>
      </c>
    </row>
    <row r="10" spans="2:19" x14ac:dyDescent="0.25">
      <c r="B10" s="42">
        <f t="shared" si="2"/>
        <v>25</v>
      </c>
      <c r="C10" s="13">
        <f t="shared" si="0"/>
        <v>77</v>
      </c>
      <c r="D10" s="1">
        <f t="shared" si="1"/>
        <v>1.947138302429654</v>
      </c>
      <c r="E10" s="1">
        <f t="shared" si="1"/>
        <v>2.8168780739711012</v>
      </c>
      <c r="F10" s="1">
        <f t="shared" si="1"/>
        <v>3.5481213933993003</v>
      </c>
      <c r="G10" s="1">
        <f t="shared" si="1"/>
        <v>4.2341145545001515</v>
      </c>
      <c r="H10" s="1">
        <f t="shared" si="1"/>
        <v>4.9202690854460602</v>
      </c>
      <c r="I10" s="1">
        <f t="shared" si="1"/>
        <v>5.6445913794889062</v>
      </c>
      <c r="J10" s="1">
        <f t="shared" si="1"/>
        <v>6.035394243749729</v>
      </c>
      <c r="K10" s="1">
        <f t="shared" si="1"/>
        <v>6.4563152652084135</v>
      </c>
      <c r="L10" s="1">
        <f t="shared" si="1"/>
        <v>7.4475738747304439</v>
      </c>
      <c r="M10" s="1">
        <f t="shared" si="1"/>
        <v>8.8828694863577589</v>
      </c>
      <c r="O10" t="s">
        <v>8</v>
      </c>
      <c r="P10">
        <v>106.4</v>
      </c>
    </row>
    <row r="11" spans="2:19" x14ac:dyDescent="0.25">
      <c r="B11" s="42">
        <f t="shared" si="2"/>
        <v>30</v>
      </c>
      <c r="C11" s="13">
        <f t="shared" si="0"/>
        <v>86</v>
      </c>
      <c r="D11" s="1">
        <f t="shared" si="1"/>
        <v>1.9116826191852234</v>
      </c>
      <c r="E11" s="1">
        <f t="shared" si="1"/>
        <v>2.7655851911777853</v>
      </c>
      <c r="F11" s="1">
        <f t="shared" si="1"/>
        <v>3.4835132101592197</v>
      </c>
      <c r="G11" s="1">
        <f t="shared" si="1"/>
        <v>4.1570150365677758</v>
      </c>
      <c r="H11" s="1">
        <f t="shared" si="1"/>
        <v>4.8306752944178335</v>
      </c>
      <c r="I11" s="1">
        <f t="shared" si="1"/>
        <v>5.5418083138249674</v>
      </c>
      <c r="J11" s="1">
        <f t="shared" si="1"/>
        <v>5.9254950001805202</v>
      </c>
      <c r="K11" s="1">
        <f t="shared" si="1"/>
        <v>6.3387514184679077</v>
      </c>
      <c r="L11" s="1">
        <f t="shared" si="1"/>
        <v>7.3119600768238238</v>
      </c>
      <c r="M11" s="1">
        <f t="shared" si="1"/>
        <v>8.7211202123503995</v>
      </c>
    </row>
    <row r="12" spans="2:19" x14ac:dyDescent="0.25">
      <c r="B12" s="42">
        <f t="shared" si="2"/>
        <v>35</v>
      </c>
      <c r="C12" s="13">
        <f t="shared" si="0"/>
        <v>95</v>
      </c>
      <c r="D12" s="1">
        <f t="shared" si="1"/>
        <v>1.8781148207172924</v>
      </c>
      <c r="E12" s="1">
        <f t="shared" si="1"/>
        <v>2.7170234658099428</v>
      </c>
      <c r="F12" s="1">
        <f t="shared" si="1"/>
        <v>3.4223451751384077</v>
      </c>
      <c r="G12" s="1">
        <f t="shared" si="1"/>
        <v>4.0840207845014262</v>
      </c>
      <c r="H12" s="1">
        <f t="shared" si="1"/>
        <v>4.745852043361575</v>
      </c>
      <c r="I12" s="1">
        <f t="shared" si="1"/>
        <v>5.4444980685156956</v>
      </c>
      <c r="J12" s="1">
        <f t="shared" si="1"/>
        <v>5.8214474872761199</v>
      </c>
      <c r="K12" s="1">
        <f t="shared" si="1"/>
        <v>6.2274474143314187</v>
      </c>
      <c r="L12" s="1">
        <f t="shared" si="1"/>
        <v>7.1835672150584156</v>
      </c>
      <c r="M12" s="1">
        <f t="shared" si="1"/>
        <v>8.5679834924970013</v>
      </c>
    </row>
    <row r="13" spans="2:19" x14ac:dyDescent="0.25">
      <c r="B13" s="42">
        <f t="shared" si="2"/>
        <v>40</v>
      </c>
      <c r="C13" s="13">
        <f t="shared" si="0"/>
        <v>104</v>
      </c>
      <c r="D13" s="1">
        <f t="shared" si="1"/>
        <v>1.8462727898772096</v>
      </c>
      <c r="E13" s="1">
        <f t="shared" si="1"/>
        <v>2.6709583668941552</v>
      </c>
      <c r="F13" s="1">
        <f t="shared" si="1"/>
        <v>3.36432187464044</v>
      </c>
      <c r="G13" s="1">
        <f t="shared" si="1"/>
        <v>4.0147792693729913</v>
      </c>
      <c r="H13" s="1">
        <f t="shared" si="1"/>
        <v>4.6653896746819683</v>
      </c>
      <c r="I13" s="1">
        <f t="shared" si="1"/>
        <v>5.3521906794817102</v>
      </c>
      <c r="J13" s="1">
        <f t="shared" si="1"/>
        <v>5.7227492030290614</v>
      </c>
      <c r="K13" s="1">
        <f t="shared" si="1"/>
        <v>6.1218657052501815</v>
      </c>
      <c r="L13" s="1">
        <f t="shared" si="1"/>
        <v>7.0617752105012404</v>
      </c>
      <c r="M13" s="1">
        <f t="shared" si="1"/>
        <v>8.422719746321345</v>
      </c>
      <c r="O13" s="92" t="s">
        <v>27</v>
      </c>
      <c r="P13" s="93"/>
      <c r="Q13" s="47" t="s">
        <v>28</v>
      </c>
      <c r="R13" s="94" t="s">
        <v>40</v>
      </c>
      <c r="S13" s="94"/>
    </row>
    <row r="14" spans="2:19" x14ac:dyDescent="0.25">
      <c r="B14" s="42">
        <f t="shared" si="2"/>
        <v>45</v>
      </c>
      <c r="C14" s="13">
        <f t="shared" si="0"/>
        <v>113</v>
      </c>
      <c r="D14" s="1">
        <f t="shared" si="1"/>
        <v>1.8160132682359051</v>
      </c>
      <c r="E14" s="1">
        <f t="shared" si="1"/>
        <v>2.6271826459122996</v>
      </c>
      <c r="F14" s="1">
        <f t="shared" si="1"/>
        <v>3.3091822597730358</v>
      </c>
      <c r="G14" s="1">
        <f t="shared" si="1"/>
        <v>3.9489789711436414</v>
      </c>
      <c r="H14" s="1">
        <f t="shared" si="1"/>
        <v>4.5889261853210348</v>
      </c>
      <c r="I14" s="1">
        <f t="shared" si="1"/>
        <v>5.2644708524972375</v>
      </c>
      <c r="J14" s="1">
        <f t="shared" si="1"/>
        <v>5.6289561003487503</v>
      </c>
      <c r="K14" s="1">
        <f t="shared" si="1"/>
        <v>6.0215312753604913</v>
      </c>
      <c r="L14" s="1">
        <f t="shared" si="1"/>
        <v>6.9460361165928042</v>
      </c>
      <c r="M14" s="1">
        <f t="shared" si="1"/>
        <v>8.2846754270637319</v>
      </c>
      <c r="O14" s="29" t="s">
        <v>3</v>
      </c>
      <c r="P14" s="31" t="s">
        <v>4</v>
      </c>
      <c r="Q14" s="34" t="s">
        <v>39</v>
      </c>
      <c r="R14" s="29" t="s">
        <v>41</v>
      </c>
      <c r="S14" s="29" t="s">
        <v>42</v>
      </c>
    </row>
    <row r="15" spans="2:19" x14ac:dyDescent="0.25">
      <c r="B15" s="42">
        <f t="shared" si="2"/>
        <v>50</v>
      </c>
      <c r="C15" s="13">
        <f t="shared" si="0"/>
        <v>122</v>
      </c>
      <c r="D15" s="1">
        <f t="shared" si="1"/>
        <v>1.7872091249282189</v>
      </c>
      <c r="E15" s="1">
        <f t="shared" si="1"/>
        <v>2.5855123857044355</v>
      </c>
      <c r="F15" s="1">
        <f t="shared" si="1"/>
        <v>3.256694669671699</v>
      </c>
      <c r="G15" s="1">
        <f t="shared" si="1"/>
        <v>3.8863434396784142</v>
      </c>
      <c r="H15" s="1">
        <f t="shared" si="1"/>
        <v>4.5161403253373225</v>
      </c>
      <c r="I15" s="1">
        <f t="shared" si="1"/>
        <v>5.1809700457978627</v>
      </c>
      <c r="J15" s="1">
        <f t="shared" si="1"/>
        <v>5.5396741215091234</v>
      </c>
      <c r="K15" s="1">
        <f t="shared" si="1"/>
        <v>5.9260225845260441</v>
      </c>
      <c r="L15" s="1">
        <f t="shared" si="1"/>
        <v>6.8358636727994506</v>
      </c>
      <c r="M15" s="1">
        <f t="shared" si="1"/>
        <v>8.1532705621143631</v>
      </c>
      <c r="O15" s="41">
        <f>'T &amp; RH'!B14</f>
        <v>30</v>
      </c>
      <c r="P15" s="13">
        <f>O15*9/5+32</f>
        <v>86</v>
      </c>
      <c r="Q15" s="33">
        <f>'T &amp; RH'!C14</f>
        <v>65</v>
      </c>
      <c r="R15" s="1">
        <f>+((LN(1-Q15/100))/(-$P$8*(O15+$P$10)))^(1/$P$9)</f>
        <v>5.9254950001805202</v>
      </c>
      <c r="S15" s="1">
        <f>100*R15/(100+R15)</f>
        <v>5.5940215338813593</v>
      </c>
    </row>
    <row r="16" spans="2:19" x14ac:dyDescent="0.25">
      <c r="B16" s="42">
        <f t="shared" si="2"/>
        <v>55</v>
      </c>
      <c r="C16" s="13">
        <f t="shared" si="0"/>
        <v>131</v>
      </c>
      <c r="D16" s="1">
        <f t="shared" si="1"/>
        <v>1.7597470939950544</v>
      </c>
      <c r="E16" s="1">
        <f t="shared" si="1"/>
        <v>2.5457837271362069</v>
      </c>
      <c r="F16" s="1">
        <f t="shared" si="1"/>
        <v>3.2066527084311605</v>
      </c>
      <c r="G16" s="1">
        <f t="shared" si="1"/>
        <v>3.826626374524309</v>
      </c>
      <c r="H16" s="1">
        <f t="shared" si="1"/>
        <v>4.446745880343145</v>
      </c>
      <c r="I16" s="1">
        <f t="shared" si="1"/>
        <v>5.1013599108243106</v>
      </c>
      <c r="J16" s="1">
        <f t="shared" si="1"/>
        <v>5.4545521847628322</v>
      </c>
      <c r="K16" s="1">
        <f t="shared" si="1"/>
        <v>5.8349640658239172</v>
      </c>
      <c r="L16" s="1">
        <f t="shared" si="1"/>
        <v>6.7308246502145304</v>
      </c>
      <c r="M16" s="1">
        <f t="shared" si="1"/>
        <v>8.0279884307397005</v>
      </c>
    </row>
    <row r="17" spans="2:17" x14ac:dyDescent="0.25">
      <c r="B17" s="44">
        <f t="shared" si="2"/>
        <v>60</v>
      </c>
      <c r="C17" s="15">
        <f t="shared" si="0"/>
        <v>140</v>
      </c>
      <c r="D17" s="2">
        <f t="shared" si="1"/>
        <v>1.7335258880987923</v>
      </c>
      <c r="E17" s="2">
        <f t="shared" si="1"/>
        <v>2.5078501402563758</v>
      </c>
      <c r="F17" s="2">
        <f t="shared" si="1"/>
        <v>3.1588718078730618</v>
      </c>
      <c r="G17" s="2">
        <f t="shared" si="1"/>
        <v>3.7696075231240918</v>
      </c>
      <c r="H17" s="2">
        <f t="shared" si="1"/>
        <v>4.3804869050081585</v>
      </c>
      <c r="I17" s="2">
        <f t="shared" si="1"/>
        <v>5.0253468240409234</v>
      </c>
      <c r="J17" s="2">
        <f t="shared" si="1"/>
        <v>5.3732763375705686</v>
      </c>
      <c r="K17" s="2">
        <f t="shared" si="1"/>
        <v>5.7480198710078829</v>
      </c>
      <c r="L17" s="2">
        <f t="shared" si="1"/>
        <v>6.6305316367427833</v>
      </c>
      <c r="M17" s="2">
        <f t="shared" si="1"/>
        <v>7.9083669588284504</v>
      </c>
    </row>
    <row r="18" spans="2:17" x14ac:dyDescent="0.25">
      <c r="B18" t="s">
        <v>17</v>
      </c>
      <c r="D18" s="5"/>
      <c r="E18" s="5"/>
      <c r="F18" s="5"/>
      <c r="G18" s="5"/>
      <c r="H18" s="5"/>
      <c r="I18" s="5"/>
      <c r="L18" s="5"/>
      <c r="M18" s="5"/>
    </row>
    <row r="20" spans="2:17" x14ac:dyDescent="0.25">
      <c r="B20" s="10" t="s">
        <v>80</v>
      </c>
    </row>
    <row r="21" spans="2:17" x14ac:dyDescent="0.2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2:17" x14ac:dyDescent="0.25">
      <c r="B22" s="90" t="s">
        <v>0</v>
      </c>
      <c r="C22" s="91"/>
      <c r="F22" t="s">
        <v>1</v>
      </c>
      <c r="O22" t="s">
        <v>18</v>
      </c>
    </row>
    <row r="23" spans="2:17" x14ac:dyDescent="0.25">
      <c r="B23" s="19" t="s">
        <v>3</v>
      </c>
      <c r="C23" s="21" t="s">
        <v>4</v>
      </c>
      <c r="D23" s="24">
        <f t="shared" ref="D23:M23" si="3">D5</f>
        <v>10</v>
      </c>
      <c r="E23" s="24">
        <f t="shared" si="3"/>
        <v>20</v>
      </c>
      <c r="F23" s="24">
        <f t="shared" si="3"/>
        <v>30</v>
      </c>
      <c r="G23" s="24">
        <f t="shared" si="3"/>
        <v>40</v>
      </c>
      <c r="H23" s="24">
        <f t="shared" si="3"/>
        <v>50</v>
      </c>
      <c r="I23" s="24">
        <f t="shared" si="3"/>
        <v>60</v>
      </c>
      <c r="J23" s="24">
        <f t="shared" si="3"/>
        <v>65</v>
      </c>
      <c r="K23" s="24">
        <f t="shared" si="3"/>
        <v>70</v>
      </c>
      <c r="L23" s="24">
        <f t="shared" si="3"/>
        <v>80</v>
      </c>
      <c r="M23" s="24">
        <f t="shared" si="3"/>
        <v>90</v>
      </c>
      <c r="O23" s="10" t="s">
        <v>79</v>
      </c>
    </row>
    <row r="24" spans="2:17" x14ac:dyDescent="0.25">
      <c r="B24" s="22">
        <f t="shared" ref="B24:C35" si="4">B6</f>
        <v>5</v>
      </c>
      <c r="C24" s="37">
        <f t="shared" si="4"/>
        <v>41</v>
      </c>
      <c r="D24" s="1">
        <f t="shared" ref="D24:M24" si="5">(100*D6)/(100+D6)</f>
        <v>2.0682698175736642</v>
      </c>
      <c r="E24" s="1">
        <f t="shared" si="5"/>
        <v>2.96472660172202</v>
      </c>
      <c r="F24" s="1">
        <f t="shared" si="5"/>
        <v>3.7058294949170674</v>
      </c>
      <c r="G24" s="1">
        <f t="shared" si="5"/>
        <v>4.3908541267899741</v>
      </c>
      <c r="H24" s="1">
        <f t="shared" si="5"/>
        <v>5.0663589880228779</v>
      </c>
      <c r="I24" s="1">
        <f t="shared" si="5"/>
        <v>5.7691594246808569</v>
      </c>
      <c r="J24" s="1">
        <f t="shared" si="5"/>
        <v>6.1440457507806956</v>
      </c>
      <c r="K24" s="1">
        <f t="shared" si="5"/>
        <v>6.5445012590630576</v>
      </c>
      <c r="L24" s="1">
        <f t="shared" si="5"/>
        <v>7.4741987387593758</v>
      </c>
      <c r="M24" s="1">
        <f t="shared" si="5"/>
        <v>8.7880402090421441</v>
      </c>
      <c r="O24" t="s">
        <v>19</v>
      </c>
      <c r="P24" t="s">
        <v>20</v>
      </c>
    </row>
    <row r="25" spans="2:17" x14ac:dyDescent="0.25">
      <c r="B25" s="22">
        <f t="shared" si="4"/>
        <v>10</v>
      </c>
      <c r="C25" s="38">
        <f t="shared" si="4"/>
        <v>50</v>
      </c>
      <c r="D25" s="1">
        <f t="shared" ref="D25:M25" si="6">(100*D7)/(100+D7)</f>
        <v>2.0249597096599836</v>
      </c>
      <c r="E25" s="1">
        <f t="shared" si="6"/>
        <v>2.9032009555026104</v>
      </c>
      <c r="F25" s="1">
        <f t="shared" si="6"/>
        <v>3.6294993354678606</v>
      </c>
      <c r="G25" s="1">
        <f t="shared" si="6"/>
        <v>4.301044513237029</v>
      </c>
      <c r="H25" s="1">
        <f t="shared" si="6"/>
        <v>4.9634500154252237</v>
      </c>
      <c r="I25" s="1">
        <f t="shared" si="6"/>
        <v>5.6528250494702084</v>
      </c>
      <c r="J25" s="1">
        <f t="shared" si="6"/>
        <v>6.0206348367886715</v>
      </c>
      <c r="K25" s="1">
        <f t="shared" si="6"/>
        <v>6.4135963495375927</v>
      </c>
      <c r="L25" s="1">
        <f t="shared" si="6"/>
        <v>7.3261555462800994</v>
      </c>
      <c r="M25" s="1">
        <f t="shared" si="6"/>
        <v>8.6163968781636893</v>
      </c>
      <c r="O25" s="10" t="s">
        <v>62</v>
      </c>
      <c r="P25" s="10" t="s">
        <v>54</v>
      </c>
      <c r="Q25" s="10" t="s">
        <v>55</v>
      </c>
    </row>
    <row r="26" spans="2:17" x14ac:dyDescent="0.25">
      <c r="B26" s="22">
        <f t="shared" si="4"/>
        <v>15</v>
      </c>
      <c r="C26" s="38">
        <f t="shared" si="4"/>
        <v>59</v>
      </c>
      <c r="D26" s="1">
        <f t="shared" ref="D26:M26" si="7">(100*D8)/(100+D8)</f>
        <v>1.9843049494331275</v>
      </c>
      <c r="E26" s="1">
        <f t="shared" si="7"/>
        <v>2.8454259835140987</v>
      </c>
      <c r="F26" s="1">
        <f t="shared" si="7"/>
        <v>3.5578003150616357</v>
      </c>
      <c r="G26" s="1">
        <f t="shared" si="7"/>
        <v>4.2166598914364615</v>
      </c>
      <c r="H26" s="1">
        <f t="shared" si="7"/>
        <v>4.8667301975105257</v>
      </c>
      <c r="I26" s="1">
        <f t="shared" si="7"/>
        <v>5.5434553565951656</v>
      </c>
      <c r="J26" s="1">
        <f t="shared" si="7"/>
        <v>5.9045942008234746</v>
      </c>
      <c r="K26" s="1">
        <f t="shared" si="7"/>
        <v>6.2904887992152716</v>
      </c>
      <c r="L26" s="1">
        <f t="shared" si="7"/>
        <v>7.1868767784642458</v>
      </c>
      <c r="M26" s="1">
        <f t="shared" si="7"/>
        <v>8.454826947636505</v>
      </c>
    </row>
    <row r="27" spans="2:17" x14ac:dyDescent="0.25">
      <c r="B27" s="22">
        <f t="shared" si="4"/>
        <v>20</v>
      </c>
      <c r="C27" s="38">
        <f t="shared" si="4"/>
        <v>68</v>
      </c>
      <c r="D27" s="1">
        <f t="shared" ref="D27:M27" si="8">(100*D9)/(100+D9)</f>
        <v>1.9460436943795656</v>
      </c>
      <c r="E27" s="1">
        <f t="shared" si="8"/>
        <v>2.7910334492703903</v>
      </c>
      <c r="F27" s="1">
        <f t="shared" si="8"/>
        <v>3.4902794026527766</v>
      </c>
      <c r="G27" s="1">
        <f t="shared" si="8"/>
        <v>4.1371713574453706</v>
      </c>
      <c r="H27" s="1">
        <f t="shared" si="8"/>
        <v>4.7755981351748424</v>
      </c>
      <c r="I27" s="1">
        <f t="shared" si="8"/>
        <v>5.4403759366474063</v>
      </c>
      <c r="J27" s="1">
        <f t="shared" si="8"/>
        <v>5.7952114831851649</v>
      </c>
      <c r="K27" s="1">
        <f t="shared" si="8"/>
        <v>6.174426466280349</v>
      </c>
      <c r="L27" s="1">
        <f t="shared" si="8"/>
        <v>7.055520912687232</v>
      </c>
      <c r="M27" s="1">
        <f t="shared" si="8"/>
        <v>8.3023695469826766</v>
      </c>
    </row>
    <row r="28" spans="2:17" x14ac:dyDescent="0.25">
      <c r="B28" s="22">
        <f t="shared" si="4"/>
        <v>25</v>
      </c>
      <c r="C28" s="38">
        <f t="shared" si="4"/>
        <v>77</v>
      </c>
      <c r="D28" s="1">
        <f t="shared" ref="D28:M28" si="9">(100*D10)/(100+D10)</f>
        <v>1.9099489547743871</v>
      </c>
      <c r="E28" s="1">
        <f t="shared" si="9"/>
        <v>2.7397039539991792</v>
      </c>
      <c r="F28" s="1">
        <f t="shared" si="9"/>
        <v>3.4265434714351817</v>
      </c>
      <c r="G28" s="1">
        <f t="shared" si="9"/>
        <v>4.0621197509058229</v>
      </c>
      <c r="H28" s="1">
        <f t="shared" si="9"/>
        <v>4.6895315160114963</v>
      </c>
      <c r="I28" s="1">
        <f t="shared" si="9"/>
        <v>5.3430008160217231</v>
      </c>
      <c r="J28" s="1">
        <f t="shared" si="9"/>
        <v>5.6918675945843296</v>
      </c>
      <c r="K28" s="1">
        <f t="shared" si="9"/>
        <v>6.064755528241017</v>
      </c>
      <c r="L28" s="1">
        <f t="shared" si="9"/>
        <v>6.9313560149932494</v>
      </c>
      <c r="M28" s="1">
        <f t="shared" si="9"/>
        <v>8.1581882698919124</v>
      </c>
    </row>
    <row r="29" spans="2:17" x14ac:dyDescent="0.25">
      <c r="B29" s="22">
        <f t="shared" si="4"/>
        <v>30</v>
      </c>
      <c r="C29" s="38">
        <f t="shared" si="4"/>
        <v>86</v>
      </c>
      <c r="D29" s="1">
        <f t="shared" ref="D29:M29" si="10">(100*D11)/(100+D11)</f>
        <v>1.8758228399864949</v>
      </c>
      <c r="E29" s="1">
        <f t="shared" si="10"/>
        <v>2.6911588991907038</v>
      </c>
      <c r="F29" s="1">
        <f t="shared" si="10"/>
        <v>3.3662494653469448</v>
      </c>
      <c r="G29" s="1">
        <f t="shared" si="10"/>
        <v>3.9911042334578402</v>
      </c>
      <c r="H29" s="1">
        <f t="shared" si="10"/>
        <v>4.6080741928360585</v>
      </c>
      <c r="I29" s="1">
        <f t="shared" si="10"/>
        <v>5.2508180429755278</v>
      </c>
      <c r="J29" s="1">
        <f t="shared" si="10"/>
        <v>5.5940215338813593</v>
      </c>
      <c r="K29" s="1">
        <f t="shared" si="10"/>
        <v>5.9609044999253706</v>
      </c>
      <c r="L29" s="1">
        <f t="shared" si="10"/>
        <v>6.8137419832693826</v>
      </c>
      <c r="M29" s="1">
        <f t="shared" si="10"/>
        <v>8.0215510981827673</v>
      </c>
    </row>
    <row r="30" spans="2:17" x14ac:dyDescent="0.25">
      <c r="B30" s="22">
        <f t="shared" si="4"/>
        <v>35</v>
      </c>
      <c r="C30" s="38">
        <f t="shared" si="4"/>
        <v>95</v>
      </c>
      <c r="D30" s="1">
        <f t="shared" ref="D30:M30" si="11">(100*D12)/(100+D12)</f>
        <v>1.8434919256430635</v>
      </c>
      <c r="E30" s="1">
        <f t="shared" si="11"/>
        <v>2.6451540106341986</v>
      </c>
      <c r="F30" s="1">
        <f t="shared" si="11"/>
        <v>3.3090964716985574</v>
      </c>
      <c r="G30" s="1">
        <f t="shared" si="11"/>
        <v>3.9237730765196912</v>
      </c>
      <c r="H30" s="1">
        <f t="shared" si="11"/>
        <v>4.5308257566103309</v>
      </c>
      <c r="I30" s="1">
        <f t="shared" si="11"/>
        <v>5.1633780502971058</v>
      </c>
      <c r="J30" s="1">
        <f t="shared" si="11"/>
        <v>5.5011981271339963</v>
      </c>
      <c r="K30" s="1">
        <f t="shared" si="11"/>
        <v>5.8623713229611667</v>
      </c>
      <c r="L30" s="1">
        <f t="shared" si="11"/>
        <v>6.7021161934692381</v>
      </c>
      <c r="M30" s="1">
        <f t="shared" si="11"/>
        <v>7.891814158166734</v>
      </c>
    </row>
    <row r="31" spans="2:17" x14ac:dyDescent="0.25">
      <c r="B31" s="22">
        <f t="shared" si="4"/>
        <v>40</v>
      </c>
      <c r="C31" s="38">
        <f t="shared" si="4"/>
        <v>104</v>
      </c>
      <c r="D31" s="1">
        <f t="shared" ref="D31:M31" si="12">(100*D13)/(100+D13)</f>
        <v>1.8128034922655667</v>
      </c>
      <c r="E31" s="1">
        <f t="shared" si="12"/>
        <v>2.6014740773622655</v>
      </c>
      <c r="F31" s="1">
        <f t="shared" si="12"/>
        <v>3.2548192777007396</v>
      </c>
      <c r="G31" s="1">
        <f t="shared" si="12"/>
        <v>3.8598161699460891</v>
      </c>
      <c r="H31" s="1">
        <f t="shared" si="12"/>
        <v>4.4574330532593454</v>
      </c>
      <c r="I31" s="1">
        <f t="shared" si="12"/>
        <v>5.0802841829506429</v>
      </c>
      <c r="J31" s="1">
        <f t="shared" si="12"/>
        <v>5.412978045093344</v>
      </c>
      <c r="K31" s="1">
        <f t="shared" si="12"/>
        <v>5.7687128515563906</v>
      </c>
      <c r="L31" s="1">
        <f t="shared" si="12"/>
        <v>6.5959818026710435</v>
      </c>
      <c r="M31" s="1">
        <f t="shared" si="12"/>
        <v>7.7684084719772191</v>
      </c>
    </row>
    <row r="32" spans="2:17" x14ac:dyDescent="0.25">
      <c r="B32" s="22">
        <f t="shared" si="4"/>
        <v>45</v>
      </c>
      <c r="C32" s="38">
        <f t="shared" si="4"/>
        <v>113</v>
      </c>
      <c r="D32" s="1">
        <f t="shared" ref="D32:M32" si="13">(100*D14)/(100+D14)</f>
        <v>1.783622447926329</v>
      </c>
      <c r="E32" s="1">
        <f t="shared" si="13"/>
        <v>2.5599286448081617</v>
      </c>
      <c r="F32" s="1">
        <f t="shared" si="13"/>
        <v>3.2031830931078611</v>
      </c>
      <c r="G32" s="1">
        <f t="shared" si="13"/>
        <v>3.7989588837037855</v>
      </c>
      <c r="H32" s="1">
        <f t="shared" si="13"/>
        <v>4.3875832295953785</v>
      </c>
      <c r="I32" s="1">
        <f t="shared" si="13"/>
        <v>5.0011849295990123</v>
      </c>
      <c r="J32" s="1">
        <f t="shared" si="13"/>
        <v>5.3289896143640538</v>
      </c>
      <c r="K32" s="1">
        <f t="shared" si="13"/>
        <v>5.679536225260974</v>
      </c>
      <c r="L32" s="1">
        <f t="shared" si="13"/>
        <v>6.4948981456593868</v>
      </c>
      <c r="M32" s="1">
        <f t="shared" si="13"/>
        <v>7.6508290710479727</v>
      </c>
    </row>
    <row r="33" spans="2:17" x14ac:dyDescent="0.25">
      <c r="B33" s="22">
        <f t="shared" si="4"/>
        <v>50</v>
      </c>
      <c r="C33" s="38">
        <f t="shared" si="4"/>
        <v>122</v>
      </c>
      <c r="D33" s="1">
        <f t="shared" ref="D33:M33" si="14">(100*D15)/(100+D15)</f>
        <v>1.7558287925300056</v>
      </c>
      <c r="E33" s="1">
        <f t="shared" si="14"/>
        <v>2.5203484640046829</v>
      </c>
      <c r="F33" s="1">
        <f t="shared" si="14"/>
        <v>3.1539791972716005</v>
      </c>
      <c r="G33" s="1">
        <f t="shared" si="14"/>
        <v>3.7409570026256809</v>
      </c>
      <c r="H33" s="1">
        <f t="shared" si="14"/>
        <v>4.3209979925392421</v>
      </c>
      <c r="I33" s="1">
        <f t="shared" si="14"/>
        <v>4.9257675067476239</v>
      </c>
      <c r="J33" s="1">
        <f t="shared" si="14"/>
        <v>5.248902052825394</v>
      </c>
      <c r="K33" s="1">
        <f t="shared" si="14"/>
        <v>5.594491740494874</v>
      </c>
      <c r="L33" s="1">
        <f t="shared" si="14"/>
        <v>6.3984727953670024</v>
      </c>
      <c r="M33" s="1">
        <f t="shared" si="14"/>
        <v>7.5386259885980929</v>
      </c>
    </row>
    <row r="34" spans="2:17" x14ac:dyDescent="0.25">
      <c r="B34" s="22">
        <f t="shared" si="4"/>
        <v>55</v>
      </c>
      <c r="C34" s="38">
        <f t="shared" si="4"/>
        <v>131</v>
      </c>
      <c r="D34" s="1">
        <f t="shared" ref="D34:M34" si="15">(100*D16)/(100+D16)</f>
        <v>1.7293155144829351</v>
      </c>
      <c r="E34" s="1">
        <f t="shared" si="15"/>
        <v>2.4825825447004974</v>
      </c>
      <c r="F34" s="1">
        <f t="shared" si="15"/>
        <v>3.1070213249627101</v>
      </c>
      <c r="G34" s="1">
        <f t="shared" si="15"/>
        <v>3.6855925191297931</v>
      </c>
      <c r="H34" s="1">
        <f t="shared" si="15"/>
        <v>4.2574288388433379</v>
      </c>
      <c r="I34" s="1">
        <f t="shared" si="15"/>
        <v>4.8537525253266729</v>
      </c>
      <c r="J34" s="1">
        <f t="shared" si="15"/>
        <v>5.1724198450969885</v>
      </c>
      <c r="K34" s="1">
        <f t="shared" si="15"/>
        <v>5.5132669220682775</v>
      </c>
      <c r="L34" s="1">
        <f t="shared" si="15"/>
        <v>6.3063549562867554</v>
      </c>
      <c r="M34" s="1">
        <f t="shared" si="15"/>
        <v>7.4313967587082379</v>
      </c>
    </row>
    <row r="35" spans="2:17" x14ac:dyDescent="0.25">
      <c r="B35" s="36">
        <f t="shared" si="4"/>
        <v>60</v>
      </c>
      <c r="C35" s="39">
        <f t="shared" si="4"/>
        <v>140</v>
      </c>
      <c r="D35" s="2">
        <f t="shared" ref="D35:M35" si="16">(100*D17)/(100+D17)</f>
        <v>1.703986835181132</v>
      </c>
      <c r="E35" s="2">
        <f t="shared" si="16"/>
        <v>2.446495694549256</v>
      </c>
      <c r="F35" s="2">
        <f t="shared" si="16"/>
        <v>3.0621426470776676</v>
      </c>
      <c r="G35" s="2">
        <f t="shared" si="16"/>
        <v>3.6326701170996234</v>
      </c>
      <c r="H35" s="2">
        <f t="shared" si="16"/>
        <v>4.1966530669612956</v>
      </c>
      <c r="I35" s="2">
        <f t="shared" si="16"/>
        <v>4.7848895300106653</v>
      </c>
      <c r="J35" s="2">
        <f t="shared" si="16"/>
        <v>5.0992780374000208</v>
      </c>
      <c r="K35" s="2">
        <f t="shared" si="16"/>
        <v>5.4355815626801851</v>
      </c>
      <c r="L35" s="2">
        <f t="shared" si="16"/>
        <v>6.2182299337406972</v>
      </c>
      <c r="M35" s="2">
        <f t="shared" si="16"/>
        <v>7.3287801323560222</v>
      </c>
    </row>
    <row r="36" spans="2:17" x14ac:dyDescent="0.25">
      <c r="B36" t="s">
        <v>17</v>
      </c>
    </row>
    <row r="38" spans="2:17" x14ac:dyDescent="0.25">
      <c r="B38" s="92" t="s">
        <v>27</v>
      </c>
      <c r="C38" s="96"/>
      <c r="D38" s="7" t="s">
        <v>22</v>
      </c>
      <c r="E38" s="7" t="s">
        <v>21</v>
      </c>
      <c r="F38" s="7" t="s">
        <v>23</v>
      </c>
    </row>
    <row r="39" spans="2:17" x14ac:dyDescent="0.25">
      <c r="B39" s="29" t="s">
        <v>3</v>
      </c>
      <c r="C39" s="31" t="s">
        <v>4</v>
      </c>
      <c r="D39" s="26">
        <v>0.6</v>
      </c>
      <c r="E39" s="26">
        <v>0.65</v>
      </c>
      <c r="F39" s="26">
        <v>0.7</v>
      </c>
    </row>
    <row r="40" spans="2:17" x14ac:dyDescent="0.25">
      <c r="B40" s="22">
        <f t="shared" ref="B40:C51" si="17">B6</f>
        <v>5</v>
      </c>
      <c r="C40" s="37">
        <f t="shared" si="17"/>
        <v>41</v>
      </c>
      <c r="D40" s="1">
        <f t="shared" ref="D40:D51" si="18">I24</f>
        <v>5.7691594246808569</v>
      </c>
      <c r="E40" s="1">
        <f t="shared" ref="E40:E51" si="19">J24</f>
        <v>6.1440457507806956</v>
      </c>
      <c r="F40" s="1">
        <f t="shared" ref="F40:F51" si="20">K24</f>
        <v>6.5445012590630576</v>
      </c>
    </row>
    <row r="41" spans="2:17" x14ac:dyDescent="0.25">
      <c r="B41" s="22">
        <f t="shared" si="17"/>
        <v>10</v>
      </c>
      <c r="C41" s="38">
        <f t="shared" si="17"/>
        <v>50</v>
      </c>
      <c r="D41" s="1">
        <f t="shared" si="18"/>
        <v>5.6528250494702084</v>
      </c>
      <c r="E41" s="1">
        <f t="shared" si="19"/>
        <v>6.0206348367886715</v>
      </c>
      <c r="F41" s="1">
        <f t="shared" si="20"/>
        <v>6.4135963495375927</v>
      </c>
    </row>
    <row r="42" spans="2:17" x14ac:dyDescent="0.25">
      <c r="B42" s="22">
        <f t="shared" si="17"/>
        <v>15</v>
      </c>
      <c r="C42" s="38">
        <f t="shared" si="17"/>
        <v>59</v>
      </c>
      <c r="D42" s="1">
        <f t="shared" si="18"/>
        <v>5.5434553565951656</v>
      </c>
      <c r="E42" s="1">
        <f t="shared" si="19"/>
        <v>5.9045942008234746</v>
      </c>
      <c r="F42" s="1">
        <f t="shared" si="20"/>
        <v>6.2904887992152716</v>
      </c>
      <c r="P42" s="1"/>
      <c r="Q42" s="1"/>
    </row>
    <row r="43" spans="2:17" x14ac:dyDescent="0.25">
      <c r="B43" s="22">
        <f t="shared" si="17"/>
        <v>20</v>
      </c>
      <c r="C43" s="38">
        <f t="shared" si="17"/>
        <v>68</v>
      </c>
      <c r="D43" s="1">
        <f t="shared" si="18"/>
        <v>5.4403759366474063</v>
      </c>
      <c r="E43" s="1">
        <f t="shared" si="19"/>
        <v>5.7952114831851649</v>
      </c>
      <c r="F43" s="1">
        <f t="shared" si="20"/>
        <v>6.174426466280349</v>
      </c>
    </row>
    <row r="44" spans="2:17" x14ac:dyDescent="0.25">
      <c r="B44" s="22">
        <f t="shared" si="17"/>
        <v>25</v>
      </c>
      <c r="C44" s="38">
        <f t="shared" si="17"/>
        <v>77</v>
      </c>
      <c r="D44" s="1">
        <f t="shared" si="18"/>
        <v>5.3430008160217231</v>
      </c>
      <c r="E44" s="1">
        <f t="shared" si="19"/>
        <v>5.6918675945843296</v>
      </c>
      <c r="F44" s="1">
        <f t="shared" si="20"/>
        <v>6.064755528241017</v>
      </c>
    </row>
    <row r="45" spans="2:17" x14ac:dyDescent="0.25">
      <c r="B45" s="22">
        <f t="shared" si="17"/>
        <v>30</v>
      </c>
      <c r="C45" s="38">
        <f t="shared" si="17"/>
        <v>86</v>
      </c>
      <c r="D45" s="1">
        <f t="shared" si="18"/>
        <v>5.2508180429755278</v>
      </c>
      <c r="E45" s="1">
        <f t="shared" si="19"/>
        <v>5.5940215338813593</v>
      </c>
      <c r="F45" s="1">
        <f t="shared" si="20"/>
        <v>5.9609044999253706</v>
      </c>
    </row>
    <row r="46" spans="2:17" x14ac:dyDescent="0.25">
      <c r="B46" s="22">
        <f t="shared" si="17"/>
        <v>35</v>
      </c>
      <c r="C46" s="38">
        <f t="shared" si="17"/>
        <v>95</v>
      </c>
      <c r="D46" s="1">
        <f t="shared" si="18"/>
        <v>5.1633780502971058</v>
      </c>
      <c r="E46" s="1">
        <f t="shared" si="19"/>
        <v>5.5011981271339963</v>
      </c>
      <c r="F46" s="1">
        <f t="shared" si="20"/>
        <v>5.8623713229611667</v>
      </c>
    </row>
    <row r="47" spans="2:17" x14ac:dyDescent="0.25">
      <c r="B47" s="22">
        <f t="shared" si="17"/>
        <v>40</v>
      </c>
      <c r="C47" s="38">
        <f t="shared" si="17"/>
        <v>104</v>
      </c>
      <c r="D47" s="1">
        <f t="shared" si="18"/>
        <v>5.0802841829506429</v>
      </c>
      <c r="E47" s="1">
        <f t="shared" si="19"/>
        <v>5.412978045093344</v>
      </c>
      <c r="F47" s="1">
        <f t="shared" si="20"/>
        <v>5.7687128515563906</v>
      </c>
    </row>
    <row r="48" spans="2:17" x14ac:dyDescent="0.25">
      <c r="B48" s="22">
        <f t="shared" si="17"/>
        <v>45</v>
      </c>
      <c r="C48" s="38">
        <f t="shared" si="17"/>
        <v>113</v>
      </c>
      <c r="D48" s="1">
        <f t="shared" si="18"/>
        <v>5.0011849295990123</v>
      </c>
      <c r="E48" s="1">
        <f t="shared" si="19"/>
        <v>5.3289896143640538</v>
      </c>
      <c r="F48" s="1">
        <f t="shared" si="20"/>
        <v>5.679536225260974</v>
      </c>
    </row>
    <row r="49" spans="2:6" x14ac:dyDescent="0.25">
      <c r="B49" s="22">
        <f t="shared" si="17"/>
        <v>50</v>
      </c>
      <c r="C49" s="38">
        <f t="shared" si="17"/>
        <v>122</v>
      </c>
      <c r="D49" s="1">
        <f t="shared" si="18"/>
        <v>4.9257675067476239</v>
      </c>
      <c r="E49" s="1">
        <f t="shared" si="19"/>
        <v>5.248902052825394</v>
      </c>
      <c r="F49" s="1">
        <f t="shared" si="20"/>
        <v>5.594491740494874</v>
      </c>
    </row>
    <row r="50" spans="2:6" x14ac:dyDescent="0.25">
      <c r="B50" s="22">
        <f t="shared" si="17"/>
        <v>55</v>
      </c>
      <c r="C50" s="38">
        <f t="shared" si="17"/>
        <v>131</v>
      </c>
      <c r="D50" s="1">
        <f t="shared" si="18"/>
        <v>4.8537525253266729</v>
      </c>
      <c r="E50" s="1">
        <f t="shared" si="19"/>
        <v>5.1724198450969885</v>
      </c>
      <c r="F50" s="1">
        <f t="shared" si="20"/>
        <v>5.5132669220682775</v>
      </c>
    </row>
    <row r="51" spans="2:6" x14ac:dyDescent="0.25">
      <c r="B51" s="36">
        <f t="shared" si="17"/>
        <v>60</v>
      </c>
      <c r="C51" s="39">
        <f t="shared" si="17"/>
        <v>140</v>
      </c>
      <c r="D51" s="12">
        <f t="shared" si="18"/>
        <v>4.7848895300106653</v>
      </c>
      <c r="E51" s="12">
        <f t="shared" si="19"/>
        <v>5.0992780374000208</v>
      </c>
      <c r="F51" s="12">
        <f t="shared" si="20"/>
        <v>5.4355815626801851</v>
      </c>
    </row>
  </sheetData>
  <sheetProtection algorithmName="SHA-512" hashValue="UP6t8pX7UdA6cc2L4YWfDRyv1lGZGNqRzrBgpuSyc2Od0ywo+liYPkPNLsIaUaM2PoZGqpsA5ocI6UnEvmUIfg==" saltValue="uEBSBhLki7nWXvDQkF6xpA==" spinCount="100000" sheet="1" objects="1" scenarios="1"/>
  <mergeCells count="5">
    <mergeCell ref="B38:C38"/>
    <mergeCell ref="O13:P13"/>
    <mergeCell ref="R13:S13"/>
    <mergeCell ref="B4:C4"/>
    <mergeCell ref="B22:C22"/>
  </mergeCells>
  <pageMargins left="0.7" right="0.7" top="0.75" bottom="0.75" header="0.3" footer="0.3"/>
  <pageSetup orientation="portrait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51"/>
  <sheetViews>
    <sheetView zoomScale="75" zoomScaleNormal="75" workbookViewId="0"/>
  </sheetViews>
  <sheetFormatPr defaultRowHeight="15.75" x14ac:dyDescent="0.25"/>
  <cols>
    <col min="1" max="1" width="2.5" style="59" customWidth="1"/>
    <col min="2" max="3" width="6.25" style="59" customWidth="1"/>
    <col min="4" max="15" width="9" style="59"/>
    <col min="16" max="16" width="11" style="59" customWidth="1"/>
    <col min="17" max="16384" width="9" style="59"/>
  </cols>
  <sheetData>
    <row r="2" spans="2:19" x14ac:dyDescent="0.25">
      <c r="B2" s="71" t="s">
        <v>84</v>
      </c>
      <c r="D2" s="71"/>
    </row>
    <row r="3" spans="2:19" x14ac:dyDescent="0.25"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2:19" x14ac:dyDescent="0.25">
      <c r="B4" s="102" t="s">
        <v>0</v>
      </c>
      <c r="C4" s="103"/>
      <c r="F4" s="59" t="s">
        <v>1</v>
      </c>
      <c r="O4" s="59" t="s">
        <v>12</v>
      </c>
    </row>
    <row r="5" spans="2:19" x14ac:dyDescent="0.25">
      <c r="B5" s="65" t="s">
        <v>3</v>
      </c>
      <c r="C5" s="73" t="s">
        <v>4</v>
      </c>
      <c r="D5" s="85">
        <v>10</v>
      </c>
      <c r="E5" s="85">
        <v>20</v>
      </c>
      <c r="F5" s="85">
        <v>30</v>
      </c>
      <c r="G5" s="85">
        <v>40</v>
      </c>
      <c r="H5" s="85">
        <v>50</v>
      </c>
      <c r="I5" s="85">
        <v>60</v>
      </c>
      <c r="J5" s="85">
        <v>65</v>
      </c>
      <c r="K5" s="85">
        <v>70</v>
      </c>
      <c r="L5" s="85">
        <v>80</v>
      </c>
      <c r="M5" s="85">
        <v>90</v>
      </c>
      <c r="O5" s="59" t="s">
        <v>13</v>
      </c>
    </row>
    <row r="6" spans="2:19" x14ac:dyDescent="0.25">
      <c r="B6" s="77">
        <v>5</v>
      </c>
      <c r="C6" s="69">
        <f t="shared" ref="C6:C17" si="0">B6*9/5+32</f>
        <v>41</v>
      </c>
      <c r="D6" s="62">
        <f t="shared" ref="D6:M17" si="1">((LN(1-D$5/100))/(-$P$8*($B6+$P$10)))^(1/$P$9)</f>
        <v>1.0814273736574218</v>
      </c>
      <c r="E6" s="62">
        <f t="shared" si="1"/>
        <v>1.8167229349140033</v>
      </c>
      <c r="F6" s="62">
        <f t="shared" si="1"/>
        <v>2.5124274212941411</v>
      </c>
      <c r="G6" s="62">
        <f t="shared" si="1"/>
        <v>3.220569277592821</v>
      </c>
      <c r="H6" s="62">
        <f t="shared" si="1"/>
        <v>3.9770698513929257</v>
      </c>
      <c r="I6" s="62">
        <f t="shared" si="1"/>
        <v>4.8233779776598329</v>
      </c>
      <c r="J6" s="62">
        <f t="shared" si="1"/>
        <v>5.2989956846858286</v>
      </c>
      <c r="K6" s="62">
        <f t="shared" si="1"/>
        <v>5.8253919910219123</v>
      </c>
      <c r="L6" s="62">
        <f t="shared" si="1"/>
        <v>7.1197660890576921</v>
      </c>
      <c r="M6" s="62">
        <f t="shared" si="1"/>
        <v>9.1198526128156221</v>
      </c>
      <c r="O6" s="59" t="s">
        <v>6</v>
      </c>
    </row>
    <row r="7" spans="2:19" x14ac:dyDescent="0.25">
      <c r="B7" s="77">
        <f t="shared" ref="B7:B17" si="2">B6+5</f>
        <v>10</v>
      </c>
      <c r="C7" s="69">
        <f t="shared" si="0"/>
        <v>50</v>
      </c>
      <c r="D7" s="62">
        <f t="shared" si="1"/>
        <v>1.0610491184806254</v>
      </c>
      <c r="E7" s="62">
        <f t="shared" si="1"/>
        <v>1.7824888805012618</v>
      </c>
      <c r="F7" s="62">
        <f t="shared" si="1"/>
        <v>2.4650836159203626</v>
      </c>
      <c r="G7" s="62">
        <f t="shared" si="1"/>
        <v>3.1598813533253067</v>
      </c>
      <c r="H7" s="62">
        <f t="shared" si="1"/>
        <v>3.9021265438145996</v>
      </c>
      <c r="I7" s="62">
        <f t="shared" si="1"/>
        <v>4.7324869667263245</v>
      </c>
      <c r="J7" s="62">
        <f t="shared" si="1"/>
        <v>5.199142205040622</v>
      </c>
      <c r="K7" s="62">
        <f t="shared" si="1"/>
        <v>5.7156191783581951</v>
      </c>
      <c r="L7" s="62">
        <f t="shared" si="1"/>
        <v>6.9856022850925443</v>
      </c>
      <c r="M7" s="62">
        <f t="shared" si="1"/>
        <v>8.9479994784805861</v>
      </c>
      <c r="O7" s="59" t="s">
        <v>14</v>
      </c>
    </row>
    <row r="8" spans="2:19" x14ac:dyDescent="0.25">
      <c r="B8" s="77">
        <f t="shared" si="2"/>
        <v>15</v>
      </c>
      <c r="C8" s="69">
        <f t="shared" si="0"/>
        <v>59</v>
      </c>
      <c r="D8" s="62">
        <f t="shared" si="1"/>
        <v>1.041585455094453</v>
      </c>
      <c r="E8" s="62">
        <f t="shared" si="1"/>
        <v>1.7497912768226009</v>
      </c>
      <c r="F8" s="62">
        <f t="shared" si="1"/>
        <v>2.4198646370028292</v>
      </c>
      <c r="G8" s="62">
        <f t="shared" si="1"/>
        <v>3.1019171498495663</v>
      </c>
      <c r="H8" s="62">
        <f t="shared" si="1"/>
        <v>3.8305467496126013</v>
      </c>
      <c r="I8" s="62">
        <f t="shared" si="1"/>
        <v>4.6456752143809581</v>
      </c>
      <c r="J8" s="62">
        <f t="shared" si="1"/>
        <v>5.1037702264835323</v>
      </c>
      <c r="K8" s="62">
        <f t="shared" si="1"/>
        <v>5.6107730540897762</v>
      </c>
      <c r="L8" s="62">
        <f t="shared" si="1"/>
        <v>6.8574598560017828</v>
      </c>
      <c r="M8" s="62">
        <f t="shared" si="1"/>
        <v>8.7838592452007358</v>
      </c>
      <c r="O8" s="59" t="s">
        <v>15</v>
      </c>
      <c r="P8" s="84">
        <v>5.2499999999999997E-4</v>
      </c>
    </row>
    <row r="9" spans="2:19" x14ac:dyDescent="0.25">
      <c r="B9" s="77">
        <f t="shared" si="2"/>
        <v>20</v>
      </c>
      <c r="C9" s="69">
        <f t="shared" si="0"/>
        <v>68</v>
      </c>
      <c r="D9" s="62">
        <f t="shared" si="1"/>
        <v>1.0229727531425012</v>
      </c>
      <c r="E9" s="62">
        <f t="shared" si="1"/>
        <v>1.7185232292953143</v>
      </c>
      <c r="F9" s="62">
        <f t="shared" si="1"/>
        <v>2.3766226552409804</v>
      </c>
      <c r="G9" s="62">
        <f t="shared" si="1"/>
        <v>3.046487171341886</v>
      </c>
      <c r="H9" s="62">
        <f t="shared" si="1"/>
        <v>3.7620964610502567</v>
      </c>
      <c r="I9" s="62">
        <f t="shared" si="1"/>
        <v>4.5626589167666625</v>
      </c>
      <c r="J9" s="62">
        <f t="shared" si="1"/>
        <v>5.012567960176761</v>
      </c>
      <c r="K9" s="62">
        <f t="shared" si="1"/>
        <v>5.5105108566243315</v>
      </c>
      <c r="L9" s="62">
        <f t="shared" si="1"/>
        <v>6.7349198802149077</v>
      </c>
      <c r="M9" s="62">
        <f t="shared" si="1"/>
        <v>8.626895307850063</v>
      </c>
      <c r="O9" s="59" t="s">
        <v>16</v>
      </c>
      <c r="P9" s="59">
        <v>1.4466000000000001</v>
      </c>
    </row>
    <row r="10" spans="2:19" x14ac:dyDescent="0.25">
      <c r="B10" s="77">
        <f t="shared" si="2"/>
        <v>25</v>
      </c>
      <c r="C10" s="69">
        <f t="shared" si="0"/>
        <v>77</v>
      </c>
      <c r="D10" s="62">
        <f t="shared" si="1"/>
        <v>1.005153301188169</v>
      </c>
      <c r="E10" s="62">
        <f t="shared" si="1"/>
        <v>1.6885877867111789</v>
      </c>
      <c r="F10" s="62">
        <f t="shared" si="1"/>
        <v>2.335223592471666</v>
      </c>
      <c r="G10" s="62">
        <f t="shared" si="1"/>
        <v>2.993419548951699</v>
      </c>
      <c r="H10" s="62">
        <f t="shared" si="1"/>
        <v>3.6965634378790022</v>
      </c>
      <c r="I10" s="62">
        <f t="shared" si="1"/>
        <v>4.4831806695684167</v>
      </c>
      <c r="J10" s="62">
        <f t="shared" si="1"/>
        <v>4.9252526199980453</v>
      </c>
      <c r="K10" s="62">
        <f t="shared" si="1"/>
        <v>5.414521708182404</v>
      </c>
      <c r="L10" s="62">
        <f t="shared" si="1"/>
        <v>6.6176024044042387</v>
      </c>
      <c r="M10" s="62">
        <f t="shared" si="1"/>
        <v>8.4766209765142051</v>
      </c>
      <c r="O10" s="59" t="s">
        <v>8</v>
      </c>
      <c r="P10" s="59">
        <v>174.2</v>
      </c>
    </row>
    <row r="11" spans="2:19" x14ac:dyDescent="0.25">
      <c r="B11" s="77">
        <f t="shared" si="2"/>
        <v>30</v>
      </c>
      <c r="C11" s="69">
        <f t="shared" si="0"/>
        <v>86</v>
      </c>
      <c r="D11" s="62">
        <f t="shared" si="1"/>
        <v>0.98807462416675051</v>
      </c>
      <c r="E11" s="62">
        <f t="shared" si="1"/>
        <v>1.6598967946033463</v>
      </c>
      <c r="F11" s="62">
        <f t="shared" si="1"/>
        <v>2.2955455359389205</v>
      </c>
      <c r="G11" s="62">
        <f t="shared" si="1"/>
        <v>2.9425580081243305</v>
      </c>
      <c r="H11" s="62">
        <f t="shared" si="1"/>
        <v>3.6337546971922907</v>
      </c>
      <c r="I11" s="62">
        <f t="shared" si="1"/>
        <v>4.4070064237158517</v>
      </c>
      <c r="J11" s="62">
        <f t="shared" si="1"/>
        <v>4.8415670780549318</v>
      </c>
      <c r="K11" s="62">
        <f t="shared" si="1"/>
        <v>5.322522938074207</v>
      </c>
      <c r="L11" s="62">
        <f t="shared" si="1"/>
        <v>6.5051619498115096</v>
      </c>
      <c r="M11" s="62">
        <f t="shared" si="1"/>
        <v>8.3325937204531275</v>
      </c>
    </row>
    <row r="12" spans="2:19" x14ac:dyDescent="0.25">
      <c r="B12" s="77">
        <f t="shared" si="2"/>
        <v>35</v>
      </c>
      <c r="C12" s="69">
        <f t="shared" si="0"/>
        <v>95</v>
      </c>
      <c r="D12" s="62">
        <f t="shared" si="1"/>
        <v>0.97168889403467451</v>
      </c>
      <c r="E12" s="62">
        <f t="shared" si="1"/>
        <v>1.6323699051779599</v>
      </c>
      <c r="F12" s="62">
        <f t="shared" si="1"/>
        <v>2.2574773690841075</v>
      </c>
      <c r="G12" s="62">
        <f t="shared" si="1"/>
        <v>2.8937601134716213</v>
      </c>
      <c r="H12" s="62">
        <f t="shared" si="1"/>
        <v>3.5734943460223896</v>
      </c>
      <c r="I12" s="62">
        <f t="shared" si="1"/>
        <v>4.3339228567633752</v>
      </c>
      <c r="J12" s="62">
        <f t="shared" si="1"/>
        <v>4.7612769768652026</v>
      </c>
      <c r="K12" s="62">
        <f t="shared" si="1"/>
        <v>5.2342569080072812</v>
      </c>
      <c r="L12" s="62">
        <f t="shared" si="1"/>
        <v>6.3972836321541262</v>
      </c>
      <c r="M12" s="62">
        <f t="shared" si="1"/>
        <v>8.1944101980104627</v>
      </c>
    </row>
    <row r="13" spans="2:19" x14ac:dyDescent="0.25">
      <c r="B13" s="77">
        <f t="shared" si="2"/>
        <v>40</v>
      </c>
      <c r="C13" s="69">
        <f t="shared" si="0"/>
        <v>104</v>
      </c>
      <c r="D13" s="62">
        <f t="shared" si="1"/>
        <v>0.9559524190048474</v>
      </c>
      <c r="E13" s="62">
        <f t="shared" si="1"/>
        <v>1.6059337192649843</v>
      </c>
      <c r="F13" s="62">
        <f t="shared" si="1"/>
        <v>2.2209175849113305</v>
      </c>
      <c r="G13" s="62">
        <f t="shared" si="1"/>
        <v>2.8468957476776748</v>
      </c>
      <c r="H13" s="62">
        <f t="shared" si="1"/>
        <v>3.5156217029463614</v>
      </c>
      <c r="I13" s="62">
        <f t="shared" si="1"/>
        <v>4.2637350947797348</v>
      </c>
      <c r="J13" s="62">
        <f t="shared" si="1"/>
        <v>4.6841682266093239</v>
      </c>
      <c r="K13" s="62">
        <f t="shared" si="1"/>
        <v>5.1494882607188028</v>
      </c>
      <c r="L13" s="62">
        <f t="shared" si="1"/>
        <v>6.2936797989168172</v>
      </c>
      <c r="M13" s="62">
        <f t="shared" si="1"/>
        <v>8.0617019492522441</v>
      </c>
      <c r="O13" s="98" t="s">
        <v>27</v>
      </c>
      <c r="P13" s="99"/>
      <c r="Q13" s="83" t="s">
        <v>28</v>
      </c>
      <c r="R13" s="100" t="s">
        <v>40</v>
      </c>
      <c r="S13" s="100"/>
    </row>
    <row r="14" spans="2:19" x14ac:dyDescent="0.25">
      <c r="B14" s="77">
        <f t="shared" si="2"/>
        <v>45</v>
      </c>
      <c r="C14" s="69">
        <f t="shared" si="0"/>
        <v>113</v>
      </c>
      <c r="D14" s="62">
        <f t="shared" si="1"/>
        <v>0.94082519932980901</v>
      </c>
      <c r="E14" s="62">
        <f t="shared" si="1"/>
        <v>1.5805210400647345</v>
      </c>
      <c r="F14" s="62">
        <f t="shared" si="1"/>
        <v>2.1857732539601278</v>
      </c>
      <c r="G14" s="62">
        <f t="shared" si="1"/>
        <v>2.8018457885888286</v>
      </c>
      <c r="H14" s="62">
        <f t="shared" si="1"/>
        <v>3.4599896644290422</v>
      </c>
      <c r="I14" s="62">
        <f t="shared" si="1"/>
        <v>4.1962647310538426</v>
      </c>
      <c r="J14" s="62">
        <f t="shared" si="1"/>
        <v>4.6100448284672728</v>
      </c>
      <c r="K14" s="62">
        <f t="shared" si="1"/>
        <v>5.0680015270851193</v>
      </c>
      <c r="L14" s="62">
        <f t="shared" si="1"/>
        <v>6.1940871047723993</v>
      </c>
      <c r="M14" s="62">
        <f t="shared" si="1"/>
        <v>7.9341316498141419</v>
      </c>
      <c r="O14" s="80" t="s">
        <v>3</v>
      </c>
      <c r="P14" s="82" t="s">
        <v>4</v>
      </c>
      <c r="Q14" s="81" t="s">
        <v>39</v>
      </c>
      <c r="R14" s="80" t="s">
        <v>41</v>
      </c>
      <c r="S14" s="80" t="s">
        <v>42</v>
      </c>
    </row>
    <row r="15" spans="2:19" x14ac:dyDescent="0.25">
      <c r="B15" s="77">
        <f t="shared" si="2"/>
        <v>50</v>
      </c>
      <c r="C15" s="69">
        <f t="shared" si="0"/>
        <v>122</v>
      </c>
      <c r="D15" s="62">
        <f t="shared" si="1"/>
        <v>0.9262705396666896</v>
      </c>
      <c r="E15" s="62">
        <f t="shared" si="1"/>
        <v>1.5560702219479066</v>
      </c>
      <c r="F15" s="62">
        <f t="shared" si="1"/>
        <v>2.1519591237318978</v>
      </c>
      <c r="G15" s="62">
        <f t="shared" si="1"/>
        <v>2.7585009548083304</v>
      </c>
      <c r="H15" s="62">
        <f t="shared" si="1"/>
        <v>3.4064632792519141</v>
      </c>
      <c r="I15" s="62">
        <f t="shared" si="1"/>
        <v>4.1313480971665415</v>
      </c>
      <c r="J15" s="62">
        <f t="shared" si="1"/>
        <v>4.538726975206262</v>
      </c>
      <c r="K15" s="62">
        <f t="shared" si="1"/>
        <v>4.9895990380239859</v>
      </c>
      <c r="L15" s="62">
        <f t="shared" si="1"/>
        <v>6.0982639595187438</v>
      </c>
      <c r="M15" s="62">
        <f t="shared" si="1"/>
        <v>7.8113898419122183</v>
      </c>
      <c r="O15" s="79">
        <f>'T &amp; RH'!B14</f>
        <v>30</v>
      </c>
      <c r="P15" s="69">
        <f>O15*9/5+32</f>
        <v>86</v>
      </c>
      <c r="Q15" s="78">
        <f>'T &amp; RH'!C14</f>
        <v>65</v>
      </c>
      <c r="R15" s="62">
        <f>((LN(1-Q15/100))/(-$P$8*(O15+$P$10)))^(1/$P$9)</f>
        <v>4.8415670780549318</v>
      </c>
      <c r="S15" s="62">
        <f>100*R15/(100+R15)</f>
        <v>4.6179842718779343</v>
      </c>
    </row>
    <row r="16" spans="2:19" x14ac:dyDescent="0.25">
      <c r="B16" s="77">
        <f t="shared" si="2"/>
        <v>55</v>
      </c>
      <c r="C16" s="69">
        <f t="shared" si="0"/>
        <v>131</v>
      </c>
      <c r="D16" s="62">
        <f t="shared" si="1"/>
        <v>0.91225470973595213</v>
      </c>
      <c r="E16" s="62">
        <f t="shared" si="1"/>
        <v>1.5325246003858142</v>
      </c>
      <c r="F16" s="62">
        <f t="shared" si="1"/>
        <v>2.119396830314924</v>
      </c>
      <c r="G16" s="62">
        <f t="shared" si="1"/>
        <v>2.7167607951134278</v>
      </c>
      <c r="H16" s="62">
        <f t="shared" si="1"/>
        <v>3.3549185005477598</v>
      </c>
      <c r="I16" s="62">
        <f t="shared" si="1"/>
        <v>4.068834749462102</v>
      </c>
      <c r="J16" s="62">
        <f t="shared" si="1"/>
        <v>4.4700493884080972</v>
      </c>
      <c r="K16" s="62">
        <f t="shared" si="1"/>
        <v>4.9140990965439508</v>
      </c>
      <c r="L16" s="62">
        <f t="shared" si="1"/>
        <v>6.0059882939663032</v>
      </c>
      <c r="M16" s="62">
        <f t="shared" si="1"/>
        <v>7.693192072622991</v>
      </c>
    </row>
    <row r="17" spans="2:17" x14ac:dyDescent="0.25">
      <c r="B17" s="76">
        <f t="shared" si="2"/>
        <v>60</v>
      </c>
      <c r="C17" s="68">
        <f t="shared" si="0"/>
        <v>140</v>
      </c>
      <c r="D17" s="67">
        <f t="shared" si="1"/>
        <v>0.89874664635147605</v>
      </c>
      <c r="E17" s="67">
        <f t="shared" si="1"/>
        <v>1.5098319913816114</v>
      </c>
      <c r="F17" s="67">
        <f t="shared" si="1"/>
        <v>2.0880142061254161</v>
      </c>
      <c r="G17" s="67">
        <f t="shared" si="1"/>
        <v>2.6765328010793121</v>
      </c>
      <c r="H17" s="67">
        <f t="shared" si="1"/>
        <v>3.305241089983042</v>
      </c>
      <c r="I17" s="67">
        <f t="shared" si="1"/>
        <v>4.0085861400440121</v>
      </c>
      <c r="J17" s="67">
        <f t="shared" si="1"/>
        <v>4.4038598584161583</v>
      </c>
      <c r="K17" s="67">
        <f t="shared" si="1"/>
        <v>4.8413343726512919</v>
      </c>
      <c r="L17" s="67">
        <f t="shared" si="1"/>
        <v>5.9170555982011033</v>
      </c>
      <c r="M17" s="67">
        <f t="shared" si="1"/>
        <v>7.5792763810547674</v>
      </c>
    </row>
    <row r="18" spans="2:17" x14ac:dyDescent="0.25">
      <c r="B18" s="59" t="s">
        <v>17</v>
      </c>
      <c r="D18" s="75"/>
      <c r="E18" s="75"/>
      <c r="F18" s="75"/>
      <c r="G18" s="75"/>
      <c r="H18" s="75"/>
      <c r="I18" s="75"/>
      <c r="L18" s="75"/>
      <c r="M18" s="75"/>
    </row>
    <row r="20" spans="2:17" x14ac:dyDescent="0.25">
      <c r="B20" s="71" t="s">
        <v>83</v>
      </c>
      <c r="D20" s="71"/>
    </row>
    <row r="21" spans="2:17" x14ac:dyDescent="0.25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</row>
    <row r="22" spans="2:17" x14ac:dyDescent="0.25">
      <c r="B22" s="102" t="s">
        <v>0</v>
      </c>
      <c r="C22" s="103"/>
      <c r="F22" s="59" t="s">
        <v>1</v>
      </c>
      <c r="O22" s="59" t="s">
        <v>18</v>
      </c>
    </row>
    <row r="23" spans="2:17" x14ac:dyDescent="0.25">
      <c r="B23" s="65" t="s">
        <v>3</v>
      </c>
      <c r="C23" s="73" t="s">
        <v>4</v>
      </c>
      <c r="D23" s="72">
        <f t="shared" ref="D23:M23" si="3">D5</f>
        <v>10</v>
      </c>
      <c r="E23" s="72">
        <f t="shared" si="3"/>
        <v>20</v>
      </c>
      <c r="F23" s="72">
        <f t="shared" si="3"/>
        <v>30</v>
      </c>
      <c r="G23" s="72">
        <f t="shared" si="3"/>
        <v>40</v>
      </c>
      <c r="H23" s="72">
        <f t="shared" si="3"/>
        <v>50</v>
      </c>
      <c r="I23" s="72">
        <f t="shared" si="3"/>
        <v>60</v>
      </c>
      <c r="J23" s="72">
        <f t="shared" si="3"/>
        <v>65</v>
      </c>
      <c r="K23" s="72">
        <f t="shared" si="3"/>
        <v>70</v>
      </c>
      <c r="L23" s="72">
        <f t="shared" si="3"/>
        <v>80</v>
      </c>
      <c r="M23" s="72">
        <f t="shared" si="3"/>
        <v>90</v>
      </c>
      <c r="O23" s="71" t="s">
        <v>82</v>
      </c>
    </row>
    <row r="24" spans="2:17" x14ac:dyDescent="0.25">
      <c r="B24" s="70">
        <f t="shared" ref="B24:C35" si="4">B6</f>
        <v>5</v>
      </c>
      <c r="C24" s="69">
        <f t="shared" si="4"/>
        <v>41</v>
      </c>
      <c r="D24" s="62">
        <f t="shared" ref="D24:M24" si="5">(100*D6)/(100+D6)</f>
        <v>1.0698576402763085</v>
      </c>
      <c r="E24" s="62">
        <f t="shared" si="5"/>
        <v>1.7843070200514481</v>
      </c>
      <c r="F24" s="62">
        <f t="shared" si="5"/>
        <v>2.4508515547767171</v>
      </c>
      <c r="G24" s="62">
        <f t="shared" si="5"/>
        <v>3.1200847855544076</v>
      </c>
      <c r="H24" s="62">
        <f t="shared" si="5"/>
        <v>3.8249489594937329</v>
      </c>
      <c r="I24" s="62">
        <f t="shared" si="5"/>
        <v>4.6014334499769705</v>
      </c>
      <c r="J24" s="62">
        <f t="shared" si="5"/>
        <v>5.0323325975050004</v>
      </c>
      <c r="K24" s="62">
        <f t="shared" si="5"/>
        <v>5.5047204469756466</v>
      </c>
      <c r="L24" s="62">
        <f t="shared" si="5"/>
        <v>6.6465474571130327</v>
      </c>
      <c r="M24" s="62">
        <f t="shared" si="5"/>
        <v>8.3576474806789989</v>
      </c>
      <c r="O24" s="59" t="s">
        <v>19</v>
      </c>
      <c r="P24" s="59" t="s">
        <v>20</v>
      </c>
    </row>
    <row r="25" spans="2:17" x14ac:dyDescent="0.25">
      <c r="B25" s="70">
        <f t="shared" si="4"/>
        <v>10</v>
      </c>
      <c r="C25" s="69">
        <f t="shared" si="4"/>
        <v>50</v>
      </c>
      <c r="D25" s="62">
        <f t="shared" ref="D25:M25" si="6">(100*D7)/(100+D7)</f>
        <v>1.0499090675742804</v>
      </c>
      <c r="E25" s="62">
        <f t="shared" si="6"/>
        <v>1.7512726404185404</v>
      </c>
      <c r="F25" s="62">
        <f t="shared" si="6"/>
        <v>2.4057791483003816</v>
      </c>
      <c r="G25" s="62">
        <f t="shared" si="6"/>
        <v>3.0630913024246604</v>
      </c>
      <c r="H25" s="62">
        <f t="shared" si="6"/>
        <v>3.7555790950718486</v>
      </c>
      <c r="I25" s="62">
        <f t="shared" si="6"/>
        <v>4.5186427858147233</v>
      </c>
      <c r="J25" s="62">
        <f t="shared" si="6"/>
        <v>4.9421906833680485</v>
      </c>
      <c r="K25" s="62">
        <f t="shared" si="6"/>
        <v>5.4065985923187787</v>
      </c>
      <c r="L25" s="62">
        <f t="shared" si="6"/>
        <v>6.5294788606017162</v>
      </c>
      <c r="M25" s="62">
        <f t="shared" si="6"/>
        <v>8.2130920451164382</v>
      </c>
      <c r="O25" s="71" t="s">
        <v>62</v>
      </c>
      <c r="P25" s="71" t="s">
        <v>54</v>
      </c>
      <c r="Q25" s="71" t="s">
        <v>55</v>
      </c>
    </row>
    <row r="26" spans="2:17" x14ac:dyDescent="0.25">
      <c r="B26" s="70">
        <f t="shared" si="4"/>
        <v>15</v>
      </c>
      <c r="C26" s="69">
        <f t="shared" si="4"/>
        <v>59</v>
      </c>
      <c r="D26" s="62">
        <f t="shared" ref="D26:M26" si="7">(100*D8)/(100+D8)</f>
        <v>1.0308482892495399</v>
      </c>
      <c r="E26" s="62">
        <f t="shared" si="7"/>
        <v>1.7197001142361878</v>
      </c>
      <c r="F26" s="62">
        <f t="shared" si="7"/>
        <v>2.3626907197928153</v>
      </c>
      <c r="G26" s="62">
        <f t="shared" si="7"/>
        <v>3.0085930849774627</v>
      </c>
      <c r="H26" s="62">
        <f t="shared" si="7"/>
        <v>3.6892291040804843</v>
      </c>
      <c r="I26" s="62">
        <f t="shared" si="7"/>
        <v>4.4394335502768349</v>
      </c>
      <c r="J26" s="62">
        <f t="shared" si="7"/>
        <v>4.8559344878738795</v>
      </c>
      <c r="K26" s="62">
        <f t="shared" si="7"/>
        <v>5.3126900711314313</v>
      </c>
      <c r="L26" s="62">
        <f t="shared" si="7"/>
        <v>6.4173899185351306</v>
      </c>
      <c r="M26" s="62">
        <f t="shared" si="7"/>
        <v>8.0745979285417349</v>
      </c>
    </row>
    <row r="27" spans="2:17" x14ac:dyDescent="0.25">
      <c r="B27" s="70">
        <f t="shared" si="4"/>
        <v>20</v>
      </c>
      <c r="C27" s="69">
        <f t="shared" si="4"/>
        <v>68</v>
      </c>
      <c r="D27" s="62">
        <f t="shared" ref="D27:M27" si="8">(100*D9)/(100+D9)</f>
        <v>1.0126139879512503</v>
      </c>
      <c r="E27" s="62">
        <f t="shared" si="8"/>
        <v>1.6894889689082442</v>
      </c>
      <c r="F27" s="62">
        <f t="shared" si="8"/>
        <v>2.3214505358751585</v>
      </c>
      <c r="G27" s="62">
        <f t="shared" si="8"/>
        <v>2.9564202089454055</v>
      </c>
      <c r="H27" s="62">
        <f t="shared" si="8"/>
        <v>3.6256943425024719</v>
      </c>
      <c r="I27" s="62">
        <f t="shared" si="8"/>
        <v>4.3635643584758137</v>
      </c>
      <c r="J27" s="62">
        <f t="shared" si="8"/>
        <v>4.7733029079696863</v>
      </c>
      <c r="K27" s="62">
        <f t="shared" si="8"/>
        <v>5.2227127059525191</v>
      </c>
      <c r="L27" s="62">
        <f t="shared" si="8"/>
        <v>6.3099498156491682</v>
      </c>
      <c r="M27" s="62">
        <f t="shared" si="8"/>
        <v>7.9417673527364725</v>
      </c>
    </row>
    <row r="28" spans="2:17" x14ac:dyDescent="0.25">
      <c r="B28" s="70">
        <f t="shared" si="4"/>
        <v>25</v>
      </c>
      <c r="C28" s="69">
        <f t="shared" si="4"/>
        <v>77</v>
      </c>
      <c r="D28" s="62">
        <f t="shared" ref="D28:M28" si="9">(100*D10)/(100+D10)</f>
        <v>0.9951505129554068</v>
      </c>
      <c r="E28" s="62">
        <f t="shared" si="9"/>
        <v>1.6605479763893882</v>
      </c>
      <c r="F28" s="62">
        <f t="shared" si="9"/>
        <v>2.2819353009587382</v>
      </c>
      <c r="G28" s="62">
        <f t="shared" si="9"/>
        <v>2.9064182566818828</v>
      </c>
      <c r="H28" s="62">
        <f t="shared" si="9"/>
        <v>3.5647887599413881</v>
      </c>
      <c r="I28" s="62">
        <f t="shared" si="9"/>
        <v>4.2908156517043894</v>
      </c>
      <c r="J28" s="62">
        <f t="shared" si="9"/>
        <v>4.6940583863405685</v>
      </c>
      <c r="K28" s="62">
        <f t="shared" si="9"/>
        <v>5.1364096904706837</v>
      </c>
      <c r="L28" s="62">
        <f t="shared" si="9"/>
        <v>6.2068572685619445</v>
      </c>
      <c r="M28" s="62">
        <f t="shared" si="9"/>
        <v>7.8142376672568377</v>
      </c>
    </row>
    <row r="29" spans="2:17" x14ac:dyDescent="0.25">
      <c r="B29" s="70">
        <f t="shared" si="4"/>
        <v>30</v>
      </c>
      <c r="C29" s="69">
        <f t="shared" si="4"/>
        <v>86</v>
      </c>
      <c r="D29" s="62">
        <f t="shared" ref="D29:M29" si="10">(100*D11)/(100+D11)</f>
        <v>0.97840723060017742</v>
      </c>
      <c r="E29" s="62">
        <f t="shared" si="10"/>
        <v>1.6327940977129367</v>
      </c>
      <c r="F29" s="62">
        <f t="shared" si="10"/>
        <v>2.2440327424936011</v>
      </c>
      <c r="G29" s="62">
        <f t="shared" si="10"/>
        <v>2.8584465599660938</v>
      </c>
      <c r="H29" s="62">
        <f t="shared" si="10"/>
        <v>3.5063428009626465</v>
      </c>
      <c r="I29" s="62">
        <f t="shared" si="10"/>
        <v>4.2209872446977927</v>
      </c>
      <c r="J29" s="62">
        <f t="shared" si="10"/>
        <v>4.6179842718779343</v>
      </c>
      <c r="K29" s="62">
        <f t="shared" si="10"/>
        <v>5.053546752961525</v>
      </c>
      <c r="L29" s="62">
        <f t="shared" si="10"/>
        <v>6.1078372453693293</v>
      </c>
      <c r="M29" s="62">
        <f t="shared" si="10"/>
        <v>7.6916774853143188</v>
      </c>
    </row>
    <row r="30" spans="2:17" x14ac:dyDescent="0.25">
      <c r="B30" s="70">
        <f t="shared" si="4"/>
        <v>35</v>
      </c>
      <c r="C30" s="69">
        <f t="shared" si="4"/>
        <v>95</v>
      </c>
      <c r="D30" s="62">
        <f t="shared" ref="D30:M30" si="11">(100*D12)/(100+D12)</f>
        <v>0.9623379629258445</v>
      </c>
      <c r="E30" s="62">
        <f t="shared" si="11"/>
        <v>1.6061515703126332</v>
      </c>
      <c r="F30" s="62">
        <f t="shared" si="11"/>
        <v>2.2076403869577748</v>
      </c>
      <c r="G30" s="62">
        <f t="shared" si="11"/>
        <v>2.812376678897119</v>
      </c>
      <c r="H30" s="62">
        <f t="shared" si="11"/>
        <v>3.4502015873713012</v>
      </c>
      <c r="I30" s="62">
        <f t="shared" si="11"/>
        <v>4.1538961999092816</v>
      </c>
      <c r="J30" s="62">
        <f t="shared" si="11"/>
        <v>4.5448825312778993</v>
      </c>
      <c r="K30" s="62">
        <f t="shared" si="11"/>
        <v>4.9739096961390779</v>
      </c>
      <c r="L30" s="62">
        <f t="shared" si="11"/>
        <v>6.0126381179724167</v>
      </c>
      <c r="M30" s="62">
        <f t="shared" si="11"/>
        <v>7.5737833248626982</v>
      </c>
    </row>
    <row r="31" spans="2:17" x14ac:dyDescent="0.25">
      <c r="B31" s="70">
        <f t="shared" si="4"/>
        <v>40</v>
      </c>
      <c r="C31" s="69">
        <f t="shared" si="4"/>
        <v>104</v>
      </c>
      <c r="D31" s="62">
        <f t="shared" ref="D31:M31" si="12">(100*D13)/(100+D13)</f>
        <v>0.94690050076224175</v>
      </c>
      <c r="E31" s="62">
        <f t="shared" si="12"/>
        <v>1.5805511159438235</v>
      </c>
      <c r="F31" s="62">
        <f t="shared" si="12"/>
        <v>2.1726644970355427</v>
      </c>
      <c r="G31" s="62">
        <f t="shared" si="12"/>
        <v>2.7680910804174261</v>
      </c>
      <c r="H31" s="62">
        <f t="shared" si="12"/>
        <v>3.3962233381884777</v>
      </c>
      <c r="I31" s="62">
        <f t="shared" si="12"/>
        <v>4.0893749786575704</v>
      </c>
      <c r="J31" s="62">
        <f t="shared" si="12"/>
        <v>4.4745717580422735</v>
      </c>
      <c r="K31" s="62">
        <f t="shared" si="12"/>
        <v>4.8973022559564106</v>
      </c>
      <c r="L31" s="62">
        <f t="shared" si="12"/>
        <v>5.9210291814367615</v>
      </c>
      <c r="M31" s="62">
        <f t="shared" si="12"/>
        <v>7.460276678816486</v>
      </c>
    </row>
    <row r="32" spans="2:17" x14ac:dyDescent="0.25">
      <c r="B32" s="70">
        <f t="shared" si="4"/>
        <v>45</v>
      </c>
      <c r="C32" s="69">
        <f t="shared" si="4"/>
        <v>113</v>
      </c>
      <c r="D32" s="62">
        <f t="shared" ref="D32:M32" si="13">(100*D14)/(100+D14)</f>
        <v>0.93205617991723688</v>
      </c>
      <c r="E32" s="62">
        <f t="shared" si="13"/>
        <v>1.5559292508859603</v>
      </c>
      <c r="F32" s="62">
        <f t="shared" si="13"/>
        <v>2.1390191455789762</v>
      </c>
      <c r="G32" s="62">
        <f t="shared" si="13"/>
        <v>2.7254819863359279</v>
      </c>
      <c r="H32" s="62">
        <f t="shared" si="13"/>
        <v>3.3442779915709138</v>
      </c>
      <c r="I32" s="62">
        <f t="shared" si="13"/>
        <v>4.0272698276517209</v>
      </c>
      <c r="J32" s="62">
        <f t="shared" si="13"/>
        <v>4.40688543440214</v>
      </c>
      <c r="K32" s="62">
        <f t="shared" si="13"/>
        <v>4.8235442317599011</v>
      </c>
      <c r="L32" s="62">
        <f t="shared" si="13"/>
        <v>5.83279848590933</v>
      </c>
      <c r="M32" s="62">
        <f t="shared" si="13"/>
        <v>7.3509014512257886</v>
      </c>
    </row>
    <row r="33" spans="2:17" x14ac:dyDescent="0.25">
      <c r="B33" s="70">
        <f t="shared" si="4"/>
        <v>50</v>
      </c>
      <c r="C33" s="69">
        <f t="shared" si="4"/>
        <v>122</v>
      </c>
      <c r="D33" s="62">
        <f t="shared" ref="D33:M33" si="14">(100*D15)/(100+D15)</f>
        <v>0.91776951106366378</v>
      </c>
      <c r="E33" s="62">
        <f t="shared" si="14"/>
        <v>1.5322276832366193</v>
      </c>
      <c r="F33" s="62">
        <f t="shared" si="14"/>
        <v>2.1066254061024225</v>
      </c>
      <c r="G33" s="62">
        <f t="shared" si="14"/>
        <v>2.6844503658354051</v>
      </c>
      <c r="H33" s="62">
        <f t="shared" si="14"/>
        <v>3.2942459989688162</v>
      </c>
      <c r="I33" s="62">
        <f t="shared" si="14"/>
        <v>3.9674393663966763</v>
      </c>
      <c r="J33" s="62">
        <f t="shared" si="14"/>
        <v>4.3416704091706846</v>
      </c>
      <c r="K33" s="62">
        <f t="shared" si="14"/>
        <v>4.752469848196017</v>
      </c>
      <c r="L33" s="62">
        <f t="shared" si="14"/>
        <v>5.7477509357226664</v>
      </c>
      <c r="M33" s="62">
        <f t="shared" si="14"/>
        <v>7.2454217067105295</v>
      </c>
    </row>
    <row r="34" spans="2:17" x14ac:dyDescent="0.25">
      <c r="B34" s="70">
        <f t="shared" si="4"/>
        <v>55</v>
      </c>
      <c r="C34" s="69">
        <f t="shared" si="4"/>
        <v>131</v>
      </c>
      <c r="D34" s="62">
        <f t="shared" ref="D34:M34" si="15">(100*D16)/(100+D16)</f>
        <v>0.9040078554977905</v>
      </c>
      <c r="E34" s="62">
        <f t="shared" si="15"/>
        <v>1.5093927846446857</v>
      </c>
      <c r="F34" s="62">
        <f t="shared" si="15"/>
        <v>2.0754106429325918</v>
      </c>
      <c r="G34" s="62">
        <f t="shared" si="15"/>
        <v>2.6449050516034895</v>
      </c>
      <c r="H34" s="62">
        <f t="shared" si="15"/>
        <v>3.2460172667350897</v>
      </c>
      <c r="I34" s="62">
        <f t="shared" si="15"/>
        <v>3.9097533466743584</v>
      </c>
      <c r="J34" s="62">
        <f t="shared" si="15"/>
        <v>4.2787855606241241</v>
      </c>
      <c r="K34" s="62">
        <f t="shared" si="15"/>
        <v>4.6839263157775424</v>
      </c>
      <c r="L34" s="62">
        <f t="shared" si="15"/>
        <v>5.665706617734684</v>
      </c>
      <c r="M34" s="62">
        <f t="shared" si="15"/>
        <v>7.143619689009757</v>
      </c>
    </row>
    <row r="35" spans="2:17" x14ac:dyDescent="0.25">
      <c r="B35" s="61">
        <f t="shared" si="4"/>
        <v>60</v>
      </c>
      <c r="C35" s="68">
        <f t="shared" si="4"/>
        <v>140</v>
      </c>
      <c r="D35" s="67">
        <f t="shared" ref="D35:M35" si="16">(100*D17)/(100+D17)</f>
        <v>0.89074114022602191</v>
      </c>
      <c r="E35" s="67">
        <f t="shared" si="16"/>
        <v>1.4873751258989365</v>
      </c>
      <c r="F35" s="67">
        <f t="shared" si="16"/>
        <v>2.0453078868881871</v>
      </c>
      <c r="G35" s="67">
        <f t="shared" si="16"/>
        <v>2.6067619621171869</v>
      </c>
      <c r="H35" s="67">
        <f t="shared" si="16"/>
        <v>3.1994902244156647</v>
      </c>
      <c r="I35" s="67">
        <f t="shared" si="16"/>
        <v>3.854091559947356</v>
      </c>
      <c r="J35" s="67">
        <f t="shared" si="16"/>
        <v>4.218100618490837</v>
      </c>
      <c r="K35" s="67">
        <f t="shared" si="16"/>
        <v>4.617772562339872</v>
      </c>
      <c r="L35" s="67">
        <f t="shared" si="16"/>
        <v>5.5864993270277417</v>
      </c>
      <c r="M35" s="67">
        <f t="shared" si="16"/>
        <v>7.0452940715164676</v>
      </c>
    </row>
    <row r="36" spans="2:17" x14ac:dyDescent="0.25">
      <c r="B36" s="59" t="s">
        <v>17</v>
      </c>
    </row>
    <row r="38" spans="2:17" x14ac:dyDescent="0.25">
      <c r="B38" s="101" t="s">
        <v>27</v>
      </c>
      <c r="C38" s="101"/>
      <c r="D38" s="66" t="s">
        <v>22</v>
      </c>
      <c r="E38" s="66" t="s">
        <v>21</v>
      </c>
      <c r="F38" s="66" t="s">
        <v>23</v>
      </c>
    </row>
    <row r="39" spans="2:17" x14ac:dyDescent="0.25">
      <c r="B39" s="65" t="s">
        <v>3</v>
      </c>
      <c r="C39" s="65" t="s">
        <v>4</v>
      </c>
      <c r="D39" s="64">
        <v>0.6</v>
      </c>
      <c r="E39" s="64">
        <v>0.65</v>
      </c>
      <c r="F39" s="64">
        <v>0.7</v>
      </c>
    </row>
    <row r="40" spans="2:17" x14ac:dyDescent="0.25">
      <c r="B40" s="63">
        <f t="shared" ref="B40:C51" si="17">B24</f>
        <v>5</v>
      </c>
      <c r="C40" s="63">
        <f t="shared" si="17"/>
        <v>41</v>
      </c>
      <c r="D40" s="62">
        <f t="shared" ref="D40:D51" si="18">I24</f>
        <v>4.6014334499769705</v>
      </c>
      <c r="E40" s="62">
        <f t="shared" ref="E40:E51" si="19">J24</f>
        <v>5.0323325975050004</v>
      </c>
      <c r="F40" s="62">
        <f t="shared" ref="F40:F51" si="20">K24</f>
        <v>5.5047204469756466</v>
      </c>
    </row>
    <row r="41" spans="2:17" x14ac:dyDescent="0.25">
      <c r="B41" s="63">
        <f t="shared" si="17"/>
        <v>10</v>
      </c>
      <c r="C41" s="63">
        <f t="shared" si="17"/>
        <v>50</v>
      </c>
      <c r="D41" s="62">
        <f t="shared" si="18"/>
        <v>4.5186427858147233</v>
      </c>
      <c r="E41" s="62">
        <f t="shared" si="19"/>
        <v>4.9421906833680485</v>
      </c>
      <c r="F41" s="62">
        <f t="shared" si="20"/>
        <v>5.4065985923187787</v>
      </c>
    </row>
    <row r="42" spans="2:17" x14ac:dyDescent="0.25">
      <c r="B42" s="63">
        <f t="shared" si="17"/>
        <v>15</v>
      </c>
      <c r="C42" s="63">
        <f t="shared" si="17"/>
        <v>59</v>
      </c>
      <c r="D42" s="62">
        <f t="shared" si="18"/>
        <v>4.4394335502768349</v>
      </c>
      <c r="E42" s="62">
        <f t="shared" si="19"/>
        <v>4.8559344878738795</v>
      </c>
      <c r="F42" s="62">
        <f t="shared" si="20"/>
        <v>5.3126900711314313</v>
      </c>
      <c r="P42" s="62"/>
      <c r="Q42" s="62"/>
    </row>
    <row r="43" spans="2:17" x14ac:dyDescent="0.25">
      <c r="B43" s="63">
        <f t="shared" si="17"/>
        <v>20</v>
      </c>
      <c r="C43" s="63">
        <f t="shared" si="17"/>
        <v>68</v>
      </c>
      <c r="D43" s="62">
        <f t="shared" si="18"/>
        <v>4.3635643584758137</v>
      </c>
      <c r="E43" s="62">
        <f t="shared" si="19"/>
        <v>4.7733029079696863</v>
      </c>
      <c r="F43" s="62">
        <f t="shared" si="20"/>
        <v>5.2227127059525191</v>
      </c>
    </row>
    <row r="44" spans="2:17" x14ac:dyDescent="0.25">
      <c r="B44" s="63">
        <f t="shared" si="17"/>
        <v>25</v>
      </c>
      <c r="C44" s="63">
        <f t="shared" si="17"/>
        <v>77</v>
      </c>
      <c r="D44" s="62">
        <f t="shared" si="18"/>
        <v>4.2908156517043894</v>
      </c>
      <c r="E44" s="62">
        <f t="shared" si="19"/>
        <v>4.6940583863405685</v>
      </c>
      <c r="F44" s="62">
        <f t="shared" si="20"/>
        <v>5.1364096904706837</v>
      </c>
    </row>
    <row r="45" spans="2:17" x14ac:dyDescent="0.25">
      <c r="B45" s="63">
        <f t="shared" si="17"/>
        <v>30</v>
      </c>
      <c r="C45" s="63">
        <f t="shared" si="17"/>
        <v>86</v>
      </c>
      <c r="D45" s="62">
        <f t="shared" si="18"/>
        <v>4.2209872446977927</v>
      </c>
      <c r="E45" s="62">
        <f t="shared" si="19"/>
        <v>4.6179842718779343</v>
      </c>
      <c r="F45" s="62">
        <f t="shared" si="20"/>
        <v>5.053546752961525</v>
      </c>
    </row>
    <row r="46" spans="2:17" x14ac:dyDescent="0.25">
      <c r="B46" s="63">
        <f t="shared" si="17"/>
        <v>35</v>
      </c>
      <c r="C46" s="63">
        <f t="shared" si="17"/>
        <v>95</v>
      </c>
      <c r="D46" s="62">
        <f t="shared" si="18"/>
        <v>4.1538961999092816</v>
      </c>
      <c r="E46" s="62">
        <f t="shared" si="19"/>
        <v>4.5448825312778993</v>
      </c>
      <c r="F46" s="62">
        <f t="shared" si="20"/>
        <v>4.9739096961390779</v>
      </c>
    </row>
    <row r="47" spans="2:17" x14ac:dyDescent="0.25">
      <c r="B47" s="63">
        <f t="shared" si="17"/>
        <v>40</v>
      </c>
      <c r="C47" s="63">
        <f t="shared" si="17"/>
        <v>104</v>
      </c>
      <c r="D47" s="62">
        <f t="shared" si="18"/>
        <v>4.0893749786575704</v>
      </c>
      <c r="E47" s="62">
        <f t="shared" si="19"/>
        <v>4.4745717580422735</v>
      </c>
      <c r="F47" s="62">
        <f t="shared" si="20"/>
        <v>4.8973022559564106</v>
      </c>
    </row>
    <row r="48" spans="2:17" x14ac:dyDescent="0.25">
      <c r="B48" s="63">
        <f t="shared" si="17"/>
        <v>45</v>
      </c>
      <c r="C48" s="63">
        <f t="shared" si="17"/>
        <v>113</v>
      </c>
      <c r="D48" s="62">
        <f t="shared" si="18"/>
        <v>4.0272698276517209</v>
      </c>
      <c r="E48" s="62">
        <f t="shared" si="19"/>
        <v>4.40688543440214</v>
      </c>
      <c r="F48" s="62">
        <f t="shared" si="20"/>
        <v>4.8235442317599011</v>
      </c>
    </row>
    <row r="49" spans="2:6" x14ac:dyDescent="0.25">
      <c r="B49" s="63">
        <f t="shared" si="17"/>
        <v>50</v>
      </c>
      <c r="C49" s="63">
        <f t="shared" si="17"/>
        <v>122</v>
      </c>
      <c r="D49" s="62">
        <f t="shared" si="18"/>
        <v>3.9674393663966763</v>
      </c>
      <c r="E49" s="62">
        <f t="shared" si="19"/>
        <v>4.3416704091706846</v>
      </c>
      <c r="F49" s="62">
        <f t="shared" si="20"/>
        <v>4.752469848196017</v>
      </c>
    </row>
    <row r="50" spans="2:6" x14ac:dyDescent="0.25">
      <c r="B50" s="63">
        <f t="shared" si="17"/>
        <v>55</v>
      </c>
      <c r="C50" s="63">
        <f t="shared" si="17"/>
        <v>131</v>
      </c>
      <c r="D50" s="62">
        <f t="shared" si="18"/>
        <v>3.9097533466743584</v>
      </c>
      <c r="E50" s="62">
        <f t="shared" si="19"/>
        <v>4.2787855606241241</v>
      </c>
      <c r="F50" s="62">
        <f t="shared" si="20"/>
        <v>4.6839263157775424</v>
      </c>
    </row>
    <row r="51" spans="2:6" x14ac:dyDescent="0.25">
      <c r="B51" s="61">
        <f t="shared" si="17"/>
        <v>60</v>
      </c>
      <c r="C51" s="61">
        <f t="shared" si="17"/>
        <v>140</v>
      </c>
      <c r="D51" s="60">
        <f t="shared" si="18"/>
        <v>3.854091559947356</v>
      </c>
      <c r="E51" s="60">
        <f t="shared" si="19"/>
        <v>4.218100618490837</v>
      </c>
      <c r="F51" s="60">
        <f t="shared" si="20"/>
        <v>4.617772562339872</v>
      </c>
    </row>
  </sheetData>
  <sheetProtection algorithmName="SHA-512" hashValue="mU7eCntJSBLQwTjWGf470FJgCZYzjwOH3zLjHKY0Q5cd4BSZ+ZROSccLsZijd3lnfAH93gpC33Kacil/deNKoA==" saltValue="d4ieH14VoI+mBooyJoAVPA==" spinCount="100000" sheet="1" objects="1" scenarios="1"/>
  <mergeCells count="5">
    <mergeCell ref="O13:P13"/>
    <mergeCell ref="R13:S13"/>
    <mergeCell ref="B38:C38"/>
    <mergeCell ref="B22:C22"/>
    <mergeCell ref="B4:C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zoomScale="75" zoomScaleNormal="75" workbookViewId="0">
      <selection activeCell="Q17" sqref="Q17"/>
    </sheetView>
  </sheetViews>
  <sheetFormatPr defaultRowHeight="15.75" x14ac:dyDescent="0.25"/>
  <cols>
    <col min="1" max="1" width="2.5" customWidth="1"/>
    <col min="2" max="3" width="6.125" customWidth="1"/>
    <col min="4" max="19" width="8" customWidth="1"/>
  </cols>
  <sheetData>
    <row r="1" spans="1:19" x14ac:dyDescent="0.2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62"/>
      <c r="O1" s="59"/>
      <c r="P1" s="59"/>
      <c r="Q1" s="59"/>
      <c r="R1" s="59"/>
      <c r="S1" s="59"/>
    </row>
    <row r="2" spans="1:19" x14ac:dyDescent="0.25">
      <c r="A2" s="59"/>
      <c r="B2" s="71" t="s">
        <v>87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x14ac:dyDescent="0.25">
      <c r="A3" s="59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59"/>
      <c r="O3" s="59"/>
      <c r="P3" s="59"/>
      <c r="Q3" s="59"/>
      <c r="R3" s="59"/>
      <c r="S3" s="59"/>
    </row>
    <row r="4" spans="1:19" x14ac:dyDescent="0.25">
      <c r="A4" s="59"/>
      <c r="B4" s="102" t="s">
        <v>0</v>
      </c>
      <c r="C4" s="103"/>
      <c r="D4" s="104" t="s">
        <v>1</v>
      </c>
      <c r="E4" s="102"/>
      <c r="F4" s="102"/>
      <c r="G4" s="102"/>
      <c r="H4" s="102"/>
      <c r="I4" s="102"/>
      <c r="J4" s="102"/>
      <c r="K4" s="102"/>
      <c r="L4" s="102"/>
      <c r="M4" s="102"/>
      <c r="N4" s="59"/>
      <c r="O4" s="59" t="s">
        <v>12</v>
      </c>
      <c r="P4" s="59"/>
      <c r="Q4" s="59"/>
      <c r="R4" s="59"/>
      <c r="S4" s="59"/>
    </row>
    <row r="5" spans="1:19" x14ac:dyDescent="0.25">
      <c r="A5" s="59"/>
      <c r="B5" s="65" t="s">
        <v>3</v>
      </c>
      <c r="C5" s="73" t="s">
        <v>4</v>
      </c>
      <c r="D5" s="85">
        <v>10</v>
      </c>
      <c r="E5" s="85">
        <v>20</v>
      </c>
      <c r="F5" s="85">
        <v>30</v>
      </c>
      <c r="G5" s="85">
        <v>40</v>
      </c>
      <c r="H5" s="85">
        <v>50</v>
      </c>
      <c r="I5" s="85">
        <v>60</v>
      </c>
      <c r="J5" s="85">
        <v>65</v>
      </c>
      <c r="K5" s="85">
        <v>70</v>
      </c>
      <c r="L5" s="85">
        <v>80</v>
      </c>
      <c r="M5" s="85">
        <v>90</v>
      </c>
      <c r="N5" s="59"/>
      <c r="O5" s="59" t="s">
        <v>13</v>
      </c>
      <c r="P5" s="59"/>
      <c r="Q5" s="59"/>
      <c r="R5" s="59"/>
      <c r="S5" s="59"/>
    </row>
    <row r="6" spans="1:19" x14ac:dyDescent="0.25">
      <c r="A6" s="59"/>
      <c r="B6" s="77">
        <v>5</v>
      </c>
      <c r="C6" s="105">
        <f>B6*9/5+32</f>
        <v>41</v>
      </c>
      <c r="D6" s="62">
        <f t="shared" ref="D6:M17" si="0">((LN(1-D$5/100))/(-$P$8*($B6+$P$10)))^(1/$P$9)</f>
        <v>9.0471703669463448</v>
      </c>
      <c r="E6" s="62">
        <f t="shared" si="0"/>
        <v>12.240661777507418</v>
      </c>
      <c r="F6" s="62">
        <f t="shared" si="0"/>
        <v>14.786356091566615</v>
      </c>
      <c r="G6" s="62">
        <f t="shared" si="0"/>
        <v>17.088586149755216</v>
      </c>
      <c r="H6" s="62">
        <f t="shared" si="0"/>
        <v>19.324368619183605</v>
      </c>
      <c r="I6" s="62">
        <f t="shared" si="0"/>
        <v>21.623906483111213</v>
      </c>
      <c r="J6" s="62">
        <f t="shared" si="0"/>
        <v>22.842079563818505</v>
      </c>
      <c r="K6" s="62">
        <f t="shared" si="0"/>
        <v>24.138247199297759</v>
      </c>
      <c r="L6" s="62">
        <f t="shared" si="0"/>
        <v>27.132405013075974</v>
      </c>
      <c r="M6" s="62">
        <f t="shared" si="0"/>
        <v>31.343573570397108</v>
      </c>
      <c r="N6" s="59"/>
      <c r="O6" s="59" t="s">
        <v>6</v>
      </c>
      <c r="P6" s="59"/>
      <c r="Q6" s="59"/>
      <c r="R6" s="59"/>
      <c r="S6" s="59"/>
    </row>
    <row r="7" spans="1:19" x14ac:dyDescent="0.25">
      <c r="A7" s="59"/>
      <c r="B7" s="77">
        <v>10</v>
      </c>
      <c r="C7" s="105">
        <f t="shared" ref="C7:C17" si="1">B7*9/5+32</f>
        <v>50</v>
      </c>
      <c r="D7" s="62">
        <f t="shared" si="0"/>
        <v>8.8850284943160798</v>
      </c>
      <c r="E7" s="62">
        <f t="shared" si="0"/>
        <v>12.021286686474546</v>
      </c>
      <c r="F7" s="62">
        <f t="shared" si="0"/>
        <v>14.521357493239817</v>
      </c>
      <c r="G7" s="62">
        <f t="shared" si="0"/>
        <v>16.782327369767177</v>
      </c>
      <c r="H7" s="62">
        <f t="shared" si="0"/>
        <v>18.978040520095362</v>
      </c>
      <c r="I7" s="62">
        <f t="shared" si="0"/>
        <v>21.236366451416544</v>
      </c>
      <c r="J7" s="62">
        <f t="shared" si="0"/>
        <v>22.432707638119144</v>
      </c>
      <c r="K7" s="62">
        <f t="shared" si="0"/>
        <v>23.705645574240997</v>
      </c>
      <c r="L7" s="62">
        <f t="shared" si="0"/>
        <v>26.646142592965511</v>
      </c>
      <c r="M7" s="62">
        <f t="shared" si="0"/>
        <v>30.781839292440321</v>
      </c>
      <c r="N7" s="59"/>
      <c r="O7" s="59" t="s">
        <v>14</v>
      </c>
      <c r="P7" s="59"/>
      <c r="Q7" s="59"/>
      <c r="R7" s="59"/>
      <c r="S7" s="59"/>
    </row>
    <row r="8" spans="1:19" x14ac:dyDescent="0.25">
      <c r="A8" s="59"/>
      <c r="B8" s="77">
        <v>15</v>
      </c>
      <c r="C8" s="105">
        <f t="shared" si="1"/>
        <v>59</v>
      </c>
      <c r="D8" s="62">
        <f t="shared" si="0"/>
        <v>8.7325756401140726</v>
      </c>
      <c r="E8" s="62">
        <f t="shared" si="0"/>
        <v>11.815020666314224</v>
      </c>
      <c r="F8" s="62">
        <f t="shared" si="0"/>
        <v>14.272194263414686</v>
      </c>
      <c r="G8" s="62">
        <f t="shared" si="0"/>
        <v>16.494369519175006</v>
      </c>
      <c r="H8" s="62">
        <f t="shared" si="0"/>
        <v>18.652407749609509</v>
      </c>
      <c r="I8" s="62">
        <f t="shared" si="0"/>
        <v>20.871984426027506</v>
      </c>
      <c r="J8" s="62">
        <f t="shared" si="0"/>
        <v>22.047798314632082</v>
      </c>
      <c r="K8" s="62">
        <f t="shared" si="0"/>
        <v>23.29889467515202</v>
      </c>
      <c r="L8" s="62">
        <f t="shared" si="0"/>
        <v>26.18893747602413</v>
      </c>
      <c r="M8" s="62">
        <f t="shared" si="0"/>
        <v>30.253672245961845</v>
      </c>
      <c r="N8" s="59"/>
      <c r="O8" s="59" t="s">
        <v>88</v>
      </c>
      <c r="P8" s="59">
        <v>4.0860000000000004E-6</v>
      </c>
      <c r="Q8" s="59"/>
      <c r="R8" s="59"/>
      <c r="S8" s="59"/>
    </row>
    <row r="9" spans="1:19" x14ac:dyDescent="0.25">
      <c r="A9" s="59"/>
      <c r="B9" s="77">
        <v>20</v>
      </c>
      <c r="C9" s="105">
        <f t="shared" si="1"/>
        <v>68</v>
      </c>
      <c r="D9" s="62">
        <f t="shared" si="0"/>
        <v>8.5888605440922277</v>
      </c>
      <c r="E9" s="62">
        <f t="shared" si="0"/>
        <v>11.620576678705397</v>
      </c>
      <c r="F9" s="62">
        <f t="shared" si="0"/>
        <v>14.037311698002142</v>
      </c>
      <c r="G9" s="62">
        <f t="shared" si="0"/>
        <v>16.222915827050201</v>
      </c>
      <c r="H9" s="62">
        <f t="shared" si="0"/>
        <v>18.345438456556955</v>
      </c>
      <c r="I9" s="62">
        <f t="shared" si="0"/>
        <v>20.528486772005028</v>
      </c>
      <c r="J9" s="62">
        <f t="shared" si="0"/>
        <v>21.684949874212926</v>
      </c>
      <c r="K9" s="62">
        <f t="shared" si="0"/>
        <v>22.915456497982266</v>
      </c>
      <c r="L9" s="62">
        <f t="shared" si="0"/>
        <v>25.757936838962618</v>
      </c>
      <c r="M9" s="62">
        <f t="shared" si="0"/>
        <v>29.755776826439885</v>
      </c>
      <c r="N9" s="59"/>
      <c r="O9" s="59" t="s">
        <v>89</v>
      </c>
      <c r="P9" s="59">
        <v>2.4823</v>
      </c>
      <c r="Q9" s="59"/>
      <c r="R9" s="59"/>
      <c r="S9" s="59"/>
    </row>
    <row r="10" spans="1:19" x14ac:dyDescent="0.25">
      <c r="A10" s="59"/>
      <c r="B10" s="77">
        <v>25</v>
      </c>
      <c r="C10" s="105">
        <f t="shared" si="1"/>
        <v>77</v>
      </c>
      <c r="D10" s="62">
        <f t="shared" si="0"/>
        <v>8.453059025679968</v>
      </c>
      <c r="E10" s="62">
        <f t="shared" si="0"/>
        <v>11.436839621887108</v>
      </c>
      <c r="F10" s="62">
        <f t="shared" si="0"/>
        <v>13.815362787174141</v>
      </c>
      <c r="G10" s="62">
        <f t="shared" si="0"/>
        <v>15.966409554643318</v>
      </c>
      <c r="H10" s="62">
        <f t="shared" si="0"/>
        <v>18.055372226519872</v>
      </c>
      <c r="I10" s="62">
        <f t="shared" si="0"/>
        <v>20.203903591263803</v>
      </c>
      <c r="J10" s="62">
        <f t="shared" si="0"/>
        <v>21.342081445450575</v>
      </c>
      <c r="K10" s="62">
        <f t="shared" si="0"/>
        <v>22.553132092834414</v>
      </c>
      <c r="L10" s="62">
        <f t="shared" si="0"/>
        <v>25.350668969617104</v>
      </c>
      <c r="M10" s="62">
        <f t="shared" si="0"/>
        <v>29.285297692004949</v>
      </c>
      <c r="N10" s="59"/>
      <c r="O10" s="59" t="s">
        <v>8</v>
      </c>
      <c r="P10" s="59">
        <v>103.9</v>
      </c>
      <c r="Q10" s="59"/>
      <c r="R10" s="59"/>
      <c r="S10" s="59"/>
    </row>
    <row r="11" spans="1:19" x14ac:dyDescent="0.25">
      <c r="A11" s="59"/>
      <c r="B11" s="77">
        <v>30</v>
      </c>
      <c r="C11" s="105">
        <f t="shared" si="1"/>
        <v>86</v>
      </c>
      <c r="D11" s="62">
        <f t="shared" si="0"/>
        <v>8.3244528466087679</v>
      </c>
      <c r="E11" s="62">
        <f t="shared" si="0"/>
        <v>11.262837732162614</v>
      </c>
      <c r="F11" s="62">
        <f t="shared" si="0"/>
        <v>13.60517366922959</v>
      </c>
      <c r="G11" s="62">
        <f t="shared" si="0"/>
        <v>15.723494070429792</v>
      </c>
      <c r="H11" s="62">
        <f t="shared" si="0"/>
        <v>17.7806749333025</v>
      </c>
      <c r="I11" s="62">
        <f t="shared" si="0"/>
        <v>19.896518201512983</v>
      </c>
      <c r="J11" s="62">
        <f t="shared" si="0"/>
        <v>21.017379637526673</v>
      </c>
      <c r="K11" s="62">
        <f t="shared" si="0"/>
        <v>22.210005168517906</v>
      </c>
      <c r="L11" s="62">
        <f t="shared" si="0"/>
        <v>24.964979876097619</v>
      </c>
      <c r="M11" s="62">
        <f t="shared" si="0"/>
        <v>28.839746533815987</v>
      </c>
      <c r="N11" s="59"/>
      <c r="O11" s="59"/>
      <c r="P11" s="59"/>
      <c r="Q11" s="59"/>
      <c r="R11" s="59"/>
      <c r="S11" s="59"/>
    </row>
    <row r="12" spans="1:19" x14ac:dyDescent="0.25">
      <c r="A12" s="59"/>
      <c r="B12" s="77">
        <v>35</v>
      </c>
      <c r="C12" s="105">
        <f t="shared" si="1"/>
        <v>95</v>
      </c>
      <c r="D12" s="62">
        <f t="shared" si="0"/>
        <v>8.2024127311013846</v>
      </c>
      <c r="E12" s="62">
        <f t="shared" si="0"/>
        <v>11.097719610515256</v>
      </c>
      <c r="F12" s="62">
        <f t="shared" si="0"/>
        <v>13.405715879428161</v>
      </c>
      <c r="G12" s="62">
        <f t="shared" si="0"/>
        <v>15.492980778097715</v>
      </c>
      <c r="H12" s="62">
        <f t="shared" si="0"/>
        <v>17.520002470782217</v>
      </c>
      <c r="I12" s="62">
        <f t="shared" si="0"/>
        <v>19.604826552313899</v>
      </c>
      <c r="J12" s="62">
        <f t="shared" si="0"/>
        <v>20.709255669995137</v>
      </c>
      <c r="K12" s="62">
        <f t="shared" si="0"/>
        <v>21.884396789669342</v>
      </c>
      <c r="L12" s="62">
        <f t="shared" si="0"/>
        <v>24.598982364446194</v>
      </c>
      <c r="M12" s="62">
        <f t="shared" si="0"/>
        <v>28.416943250159406</v>
      </c>
      <c r="N12" s="59"/>
      <c r="O12" s="59"/>
      <c r="P12" s="59"/>
      <c r="Q12" s="59"/>
      <c r="R12" s="59"/>
      <c r="S12" s="59"/>
    </row>
    <row r="13" spans="1:19" x14ac:dyDescent="0.25">
      <c r="A13" s="59"/>
      <c r="B13" s="77">
        <v>40</v>
      </c>
      <c r="C13" s="105">
        <f t="shared" si="1"/>
        <v>104</v>
      </c>
      <c r="D13" s="62">
        <f t="shared" si="0"/>
        <v>8.0863846084908637</v>
      </c>
      <c r="E13" s="62">
        <f t="shared" si="0"/>
        <v>10.940735609114835</v>
      </c>
      <c r="F13" s="62">
        <f t="shared" si="0"/>
        <v>13.216083865442535</v>
      </c>
      <c r="G13" s="62">
        <f t="shared" si="0"/>
        <v>15.273823131164459</v>
      </c>
      <c r="H13" s="62">
        <f t="shared" si="0"/>
        <v>17.272171367732671</v>
      </c>
      <c r="I13" s="62">
        <f t="shared" si="0"/>
        <v>19.327504343161358</v>
      </c>
      <c r="J13" s="62">
        <f t="shared" si="0"/>
        <v>20.416310638475355</v>
      </c>
      <c r="K13" s="62">
        <f t="shared" si="0"/>
        <v>21.574828671456881</v>
      </c>
      <c r="L13" s="62">
        <f t="shared" si="0"/>
        <v>24.251014780340878</v>
      </c>
      <c r="M13" s="62">
        <f t="shared" si="0"/>
        <v>28.014968284532067</v>
      </c>
      <c r="N13" s="59"/>
      <c r="O13" s="59"/>
      <c r="P13" s="59"/>
      <c r="Q13" s="59"/>
      <c r="R13" s="59"/>
      <c r="S13" s="59"/>
    </row>
    <row r="14" spans="1:19" x14ac:dyDescent="0.25">
      <c r="A14" s="59"/>
      <c r="B14" s="77">
        <v>45</v>
      </c>
      <c r="C14" s="105">
        <f t="shared" si="1"/>
        <v>113</v>
      </c>
      <c r="D14" s="62">
        <f t="shared" si="0"/>
        <v>7.9758783780790514</v>
      </c>
      <c r="E14" s="62">
        <f t="shared" si="0"/>
        <v>10.791222630369537</v>
      </c>
      <c r="F14" s="62">
        <f t="shared" si="0"/>
        <v>13.035476625064318</v>
      </c>
      <c r="G14" s="62">
        <f t="shared" si="0"/>
        <v>15.065095411680348</v>
      </c>
      <c r="H14" s="62">
        <f t="shared" si="0"/>
        <v>17.036134790042457</v>
      </c>
      <c r="I14" s="62">
        <f t="shared" si="0"/>
        <v>19.063380170043505</v>
      </c>
      <c r="J14" s="62">
        <f t="shared" si="0"/>
        <v>20.137307148435372</v>
      </c>
      <c r="K14" s="62">
        <f t="shared" si="0"/>
        <v>21.279993203730051</v>
      </c>
      <c r="L14" s="62">
        <f t="shared" si="0"/>
        <v>23.919607314979579</v>
      </c>
      <c r="M14" s="62">
        <f t="shared" si="0"/>
        <v>27.632123701925977</v>
      </c>
      <c r="N14" s="59"/>
      <c r="O14" s="98" t="s">
        <v>27</v>
      </c>
      <c r="P14" s="99"/>
      <c r="Q14" s="88" t="s">
        <v>28</v>
      </c>
      <c r="R14" s="100" t="s">
        <v>40</v>
      </c>
      <c r="S14" s="100"/>
    </row>
    <row r="15" spans="1:19" x14ac:dyDescent="0.25">
      <c r="A15" s="59"/>
      <c r="B15" s="77">
        <v>50</v>
      </c>
      <c r="C15" s="105">
        <f t="shared" si="1"/>
        <v>122</v>
      </c>
      <c r="D15" s="62">
        <f t="shared" si="0"/>
        <v>7.8704586661833007</v>
      </c>
      <c r="E15" s="62">
        <f t="shared" si="0"/>
        <v>10.648591621373328</v>
      </c>
      <c r="F15" s="62">
        <f t="shared" si="0"/>
        <v>12.863182599867679</v>
      </c>
      <c r="G15" s="62">
        <f t="shared" si="0"/>
        <v>14.865975271841423</v>
      </c>
      <c r="H15" s="62">
        <f t="shared" si="0"/>
        <v>16.81096279816261</v>
      </c>
      <c r="I15" s="62">
        <f t="shared" si="0"/>
        <v>18.81141343358868</v>
      </c>
      <c r="J15" s="62">
        <f t="shared" si="0"/>
        <v>19.87114597880435</v>
      </c>
      <c r="K15" s="62">
        <f t="shared" si="0"/>
        <v>20.998728790415232</v>
      </c>
      <c r="L15" s="62">
        <f t="shared" si="0"/>
        <v>23.603454285523284</v>
      </c>
      <c r="M15" s="62">
        <f t="shared" si="0"/>
        <v>27.266901166972222</v>
      </c>
      <c r="N15" s="59"/>
      <c r="O15" s="82" t="s">
        <v>3</v>
      </c>
      <c r="P15" s="80" t="s">
        <v>4</v>
      </c>
      <c r="Q15" s="81" t="s">
        <v>39</v>
      </c>
      <c r="R15" s="80" t="s">
        <v>41</v>
      </c>
      <c r="S15" s="80" t="s">
        <v>42</v>
      </c>
    </row>
    <row r="16" spans="1:19" x14ac:dyDescent="0.25">
      <c r="A16" s="59"/>
      <c r="B16" s="77">
        <v>55</v>
      </c>
      <c r="C16" s="105">
        <f t="shared" si="1"/>
        <v>131</v>
      </c>
      <c r="D16" s="62">
        <f t="shared" si="0"/>
        <v>7.7697371700215569</v>
      </c>
      <c r="E16" s="62">
        <f t="shared" si="0"/>
        <v>10.512317215317619</v>
      </c>
      <c r="F16" s="62">
        <f t="shared" si="0"/>
        <v>12.698567162342147</v>
      </c>
      <c r="G16" s="62">
        <f t="shared" si="0"/>
        <v>14.675729272873555</v>
      </c>
      <c r="H16" s="62">
        <f t="shared" si="0"/>
        <v>16.595825993972838</v>
      </c>
      <c r="I16" s="62">
        <f t="shared" si="0"/>
        <v>18.570676039961395</v>
      </c>
      <c r="J16" s="62">
        <f t="shared" si="0"/>
        <v>19.616846751996494</v>
      </c>
      <c r="K16" s="62">
        <f t="shared" si="0"/>
        <v>20.729999422665323</v>
      </c>
      <c r="L16" s="62">
        <f t="shared" si="0"/>
        <v>23.301391174457343</v>
      </c>
      <c r="M16" s="62">
        <f t="shared" si="0"/>
        <v>26.91795541962561</v>
      </c>
      <c r="N16" s="59"/>
      <c r="O16" s="106">
        <f>'T &amp; RH'!B14</f>
        <v>30</v>
      </c>
      <c r="P16" s="107">
        <f>O16/5*9+32</f>
        <v>86</v>
      </c>
      <c r="Q16" s="78">
        <f>'T &amp; RH'!C14</f>
        <v>65</v>
      </c>
      <c r="R16" s="108">
        <f>((LN(1-Q16/100))/(-$P$8*(O16+$P$10)))^(1/$P$9)</f>
        <v>21.017379637526673</v>
      </c>
      <c r="S16" s="62">
        <f>100*R16/(100+R16)</f>
        <v>17.367240722347724</v>
      </c>
    </row>
    <row r="17" spans="1:19" x14ac:dyDescent="0.25">
      <c r="A17" s="59"/>
      <c r="B17" s="76">
        <v>60</v>
      </c>
      <c r="C17" s="109">
        <f t="shared" si="1"/>
        <v>140</v>
      </c>
      <c r="D17" s="67">
        <f t="shared" si="0"/>
        <v>7.6733662755109755</v>
      </c>
      <c r="E17" s="67">
        <f t="shared" si="0"/>
        <v>10.381929096485502</v>
      </c>
      <c r="F17" s="67">
        <f t="shared" si="0"/>
        <v>12.541062185061923</v>
      </c>
      <c r="G17" s="67">
        <f t="shared" si="0"/>
        <v>14.493700830125336</v>
      </c>
      <c r="H17" s="67">
        <f t="shared" si="0"/>
        <v>16.389981888672605</v>
      </c>
      <c r="I17" s="67">
        <f t="shared" si="0"/>
        <v>18.340337146576118</v>
      </c>
      <c r="J17" s="67">
        <f t="shared" si="0"/>
        <v>19.373531820281549</v>
      </c>
      <c r="K17" s="67">
        <f t="shared" si="0"/>
        <v>20.472877650866632</v>
      </c>
      <c r="L17" s="67">
        <f t="shared" si="0"/>
        <v>23.012375489411053</v>
      </c>
      <c r="M17" s="67">
        <f t="shared" si="0"/>
        <v>26.584082164273529</v>
      </c>
      <c r="N17" s="59"/>
      <c r="O17" s="59"/>
      <c r="P17" s="59"/>
      <c r="Q17" s="59"/>
      <c r="R17" s="59"/>
      <c r="S17" s="59"/>
    </row>
    <row r="18" spans="1:19" x14ac:dyDescent="0.25">
      <c r="A18" s="59"/>
      <c r="B18" s="59" t="s">
        <v>90</v>
      </c>
      <c r="C18" s="59"/>
      <c r="D18" s="75"/>
      <c r="E18" s="75"/>
      <c r="F18" s="75"/>
      <c r="G18" s="75"/>
      <c r="H18" s="75"/>
      <c r="I18" s="75"/>
      <c r="J18" s="59"/>
      <c r="K18" s="59"/>
      <c r="L18" s="75"/>
      <c r="M18" s="75"/>
      <c r="N18" s="59"/>
      <c r="O18" s="59"/>
      <c r="P18" s="59"/>
      <c r="Q18" s="59"/>
      <c r="R18" s="59"/>
      <c r="S18" s="59"/>
    </row>
    <row r="19" spans="1:19" x14ac:dyDescent="0.25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</row>
    <row r="20" spans="1:19" x14ac:dyDescent="0.25">
      <c r="A20" s="59"/>
      <c r="B20" s="71" t="s">
        <v>91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</row>
    <row r="21" spans="1:19" x14ac:dyDescent="0.25">
      <c r="A21" s="59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59"/>
      <c r="O21" s="59"/>
      <c r="P21" s="59"/>
      <c r="Q21" s="59"/>
      <c r="R21" s="59"/>
      <c r="S21" s="59"/>
    </row>
    <row r="22" spans="1:19" x14ac:dyDescent="0.25">
      <c r="A22" s="59"/>
      <c r="B22" s="102" t="s">
        <v>0</v>
      </c>
      <c r="C22" s="103"/>
      <c r="D22" s="59"/>
      <c r="E22" s="59"/>
      <c r="F22" s="59" t="s">
        <v>1</v>
      </c>
      <c r="G22" s="59"/>
      <c r="H22" s="59"/>
      <c r="I22" s="59"/>
      <c r="J22" s="59"/>
      <c r="K22" s="59"/>
      <c r="L22" s="59"/>
      <c r="M22" s="59"/>
      <c r="N22" s="59"/>
      <c r="O22" s="59" t="s">
        <v>18</v>
      </c>
      <c r="P22" s="59"/>
      <c r="Q22" s="59"/>
      <c r="R22" s="59"/>
      <c r="S22" s="59"/>
    </row>
    <row r="23" spans="1:19" x14ac:dyDescent="0.25">
      <c r="A23" s="59"/>
      <c r="B23" s="65" t="s">
        <v>3</v>
      </c>
      <c r="C23" s="73" t="s">
        <v>4</v>
      </c>
      <c r="D23" s="72">
        <f>D5</f>
        <v>10</v>
      </c>
      <c r="E23" s="72">
        <f t="shared" ref="E23:M23" si="2">E5</f>
        <v>20</v>
      </c>
      <c r="F23" s="72">
        <f t="shared" si="2"/>
        <v>30</v>
      </c>
      <c r="G23" s="72">
        <f t="shared" si="2"/>
        <v>40</v>
      </c>
      <c r="H23" s="72">
        <f t="shared" si="2"/>
        <v>50</v>
      </c>
      <c r="I23" s="72">
        <f t="shared" si="2"/>
        <v>60</v>
      </c>
      <c r="J23" s="72">
        <f t="shared" si="2"/>
        <v>65</v>
      </c>
      <c r="K23" s="72">
        <f t="shared" si="2"/>
        <v>70</v>
      </c>
      <c r="L23" s="72">
        <f t="shared" si="2"/>
        <v>80</v>
      </c>
      <c r="M23" s="72">
        <f t="shared" si="2"/>
        <v>90</v>
      </c>
      <c r="N23" s="59"/>
      <c r="O23" s="59" t="s">
        <v>92</v>
      </c>
      <c r="P23" s="59"/>
      <c r="Q23" s="59"/>
      <c r="R23" s="59"/>
      <c r="S23" s="59"/>
    </row>
    <row r="24" spans="1:19" x14ac:dyDescent="0.25">
      <c r="A24" s="59"/>
      <c r="B24" s="70">
        <f>B6</f>
        <v>5</v>
      </c>
      <c r="C24" s="105">
        <f>C6</f>
        <v>41</v>
      </c>
      <c r="D24" s="62">
        <f>(100*D6)/(100+D6)</f>
        <v>8.2965659140924046</v>
      </c>
      <c r="E24" s="62">
        <f>(100*E6)/(100+E6)</f>
        <v>10.905728444270808</v>
      </c>
      <c r="F24" s="62">
        <f>(100*F6)/(100+F6)</f>
        <v>12.881632099002552</v>
      </c>
      <c r="G24" s="62">
        <f>(100*G6)/(100+G6)</f>
        <v>14.594578952297768</v>
      </c>
      <c r="H24" s="62">
        <f>(100*H6)/(100+H6)</f>
        <v>16.1948215966314</v>
      </c>
      <c r="I24" s="62">
        <f>(100*I6)/(100+I6)</f>
        <v>17.779322427958622</v>
      </c>
      <c r="J24" s="62">
        <f>(100*J6)/(100+J6)</f>
        <v>18.594670201713466</v>
      </c>
      <c r="K24" s="62">
        <f>(100*K6)/(100+K6)</f>
        <v>19.444649609515597</v>
      </c>
      <c r="L24" s="62">
        <f>(100*L6)/(100+L6)</f>
        <v>21.341848296101467</v>
      </c>
      <c r="M24" s="62">
        <f>(100*M6)/(100+M6)</f>
        <v>23.863804462117578</v>
      </c>
      <c r="N24" s="59"/>
      <c r="O24" s="59" t="s">
        <v>19</v>
      </c>
      <c r="P24" s="59" t="s">
        <v>20</v>
      </c>
      <c r="Q24" s="59"/>
      <c r="R24" s="59"/>
      <c r="S24" s="59"/>
    </row>
    <row r="25" spans="1:19" x14ac:dyDescent="0.25">
      <c r="A25" s="59"/>
      <c r="B25" s="70">
        <f t="shared" ref="B25:C35" si="3">B7</f>
        <v>10</v>
      </c>
      <c r="C25" s="105">
        <f t="shared" si="3"/>
        <v>50</v>
      </c>
      <c r="D25" s="62">
        <f>(100*D7)/(100+D7)</f>
        <v>8.1600093393738593</v>
      </c>
      <c r="E25" s="62">
        <f>(100*E7)/(100+E7)</f>
        <v>10.731252105789279</v>
      </c>
      <c r="F25" s="62">
        <f>(100*F7)/(100+F7)</f>
        <v>12.680043103835029</v>
      </c>
      <c r="G25" s="62">
        <f>(100*G7)/(100+G7)</f>
        <v>14.370605337081008</v>
      </c>
      <c r="H25" s="62">
        <f>(100*H7)/(100+H7)</f>
        <v>15.95087668038202</v>
      </c>
      <c r="I25" s="62">
        <f>(100*I7)/(100+I7)</f>
        <v>17.516498615889041</v>
      </c>
      <c r="J25" s="62">
        <f>(100*J7)/(100+J7)</f>
        <v>18.322479401847986</v>
      </c>
      <c r="K25" s="62">
        <f>(100*K7)/(100+K7)</f>
        <v>19.162945607049306</v>
      </c>
      <c r="L25" s="62">
        <f>(100*L7)/(100+L7)</f>
        <v>21.039837493199386</v>
      </c>
      <c r="M25" s="62">
        <f>(100*M7)/(100+M7)</f>
        <v>23.536784204119716</v>
      </c>
      <c r="N25" s="59"/>
      <c r="O25" s="59" t="s">
        <v>93</v>
      </c>
      <c r="P25" s="71" t="s">
        <v>54</v>
      </c>
      <c r="Q25" s="71" t="s">
        <v>55</v>
      </c>
      <c r="R25" s="59"/>
      <c r="S25" s="59"/>
    </row>
    <row r="26" spans="1:19" x14ac:dyDescent="0.25">
      <c r="A26" s="59"/>
      <c r="B26" s="70">
        <f t="shared" si="3"/>
        <v>15</v>
      </c>
      <c r="C26" s="105">
        <f t="shared" si="3"/>
        <v>59</v>
      </c>
      <c r="D26" s="62">
        <f>(100*D8)/(100+D8)</f>
        <v>8.0312414092142728</v>
      </c>
      <c r="E26" s="62">
        <f>(100*E8)/(100+E8)</f>
        <v>10.566577366714791</v>
      </c>
      <c r="F26" s="62">
        <f>(100*F8)/(100+F8)</f>
        <v>12.489647508225071</v>
      </c>
      <c r="G26" s="62">
        <f>(100*G8)/(100+G8)</f>
        <v>14.158941403996378</v>
      </c>
      <c r="H26" s="62">
        <f>(100*H8)/(100+H8)</f>
        <v>15.72021006853179</v>
      </c>
      <c r="I26" s="62">
        <f>(100*I8)/(100+I8)</f>
        <v>17.267842937418603</v>
      </c>
      <c r="J26" s="62">
        <f>(100*J8)/(100+J8)</f>
        <v>18.064888198797448</v>
      </c>
      <c r="K26" s="62">
        <f>(100*K8)/(100+K8)</f>
        <v>18.896272133287308</v>
      </c>
      <c r="L26" s="62">
        <f>(100*L8)/(100+L8)</f>
        <v>20.753750685158135</v>
      </c>
      <c r="M26" s="62">
        <f>(100*M8)/(100+M8)</f>
        <v>23.2267326704102</v>
      </c>
      <c r="N26" s="59"/>
      <c r="O26" s="59"/>
      <c r="P26" s="59"/>
      <c r="Q26" s="59"/>
      <c r="R26" s="59"/>
      <c r="S26" s="59"/>
    </row>
    <row r="27" spans="1:19" x14ac:dyDescent="0.25">
      <c r="A27" s="59"/>
      <c r="B27" s="70">
        <f t="shared" si="3"/>
        <v>20</v>
      </c>
      <c r="C27" s="105">
        <f t="shared" si="3"/>
        <v>68</v>
      </c>
      <c r="D27" s="62">
        <f>(100*D9)/(100+D9)</f>
        <v>7.9095226720836092</v>
      </c>
      <c r="E27" s="62">
        <f>(100*E9)/(100+E9)</f>
        <v>10.410783588902863</v>
      </c>
      <c r="F27" s="62">
        <f>(100*F9)/(100+F9)</f>
        <v>12.309402500802785</v>
      </c>
      <c r="G27" s="62">
        <f>(100*G9)/(100+G9)</f>
        <v>13.958448479464506</v>
      </c>
      <c r="H27" s="62">
        <f>(100*H9)/(100+H9)</f>
        <v>15.501601663583614</v>
      </c>
      <c r="I27" s="62">
        <f>(100*I9)/(100+I9)</f>
        <v>17.032062147131469</v>
      </c>
      <c r="J27" s="62">
        <f>(100*J9)/(100+J9)</f>
        <v>17.820568522753963</v>
      </c>
      <c r="K27" s="62">
        <f>(100*K9)/(100+K9)</f>
        <v>18.643266803763154</v>
      </c>
      <c r="L27" s="62">
        <f>(100*L9)/(100+L9)</f>
        <v>20.482156026419666</v>
      </c>
      <c r="M27" s="62">
        <f>(100*M9)/(100+M9)</f>
        <v>22.932140328704538</v>
      </c>
      <c r="N27" s="59"/>
      <c r="O27" s="59"/>
      <c r="P27" s="59"/>
      <c r="Q27" s="59"/>
      <c r="R27" s="59"/>
      <c r="S27" s="59"/>
    </row>
    <row r="28" spans="1:19" x14ac:dyDescent="0.25">
      <c r="A28" s="59"/>
      <c r="B28" s="70">
        <f t="shared" si="3"/>
        <v>25</v>
      </c>
      <c r="C28" s="105">
        <f t="shared" si="3"/>
        <v>77</v>
      </c>
      <c r="D28" s="62">
        <f>(100*D10)/(100+D10)</f>
        <v>7.79420986519008</v>
      </c>
      <c r="E28" s="62">
        <f>(100*E10)/(100+E10)</f>
        <v>10.263068892381636</v>
      </c>
      <c r="F28" s="62">
        <f>(100*F10)/(100+F10)</f>
        <v>12.138398937415676</v>
      </c>
      <c r="G28" s="62">
        <f>(100*G10)/(100+G10)</f>
        <v>13.768133044698564</v>
      </c>
      <c r="H28" s="62">
        <f>(100*H10)/(100+H10)</f>
        <v>15.29398610668556</v>
      </c>
      <c r="I28" s="62">
        <f>(100*I10)/(100+I10)</f>
        <v>16.808026185209666</v>
      </c>
      <c r="J28" s="62">
        <f>(100*J10)/(100+J10)</f>
        <v>17.588359447291108</v>
      </c>
      <c r="K28" s="62">
        <f>(100*K10)/(100+K10)</f>
        <v>18.40273823091713</v>
      </c>
      <c r="L28" s="62">
        <f>(100*L10)/(100+L10)</f>
        <v>20.223800301984571</v>
      </c>
      <c r="M28" s="62">
        <f>(100*M10)/(100+M10)</f>
        <v>22.651684464362699</v>
      </c>
      <c r="N28" s="59"/>
      <c r="O28" s="59"/>
      <c r="P28" s="59"/>
      <c r="Q28" s="59"/>
      <c r="R28" s="59"/>
      <c r="S28" s="59"/>
    </row>
    <row r="29" spans="1:19" x14ac:dyDescent="0.25">
      <c r="A29" s="59"/>
      <c r="B29" s="70">
        <f t="shared" si="3"/>
        <v>30</v>
      </c>
      <c r="C29" s="105">
        <f t="shared" si="3"/>
        <v>86</v>
      </c>
      <c r="D29" s="62">
        <f>(100*D11)/(100+D11)</f>
        <v>7.6847402667212048</v>
      </c>
      <c r="E29" s="62">
        <f>(100*E11)/(100+E11)</f>
        <v>10.12273096905462</v>
      </c>
      <c r="F29" s="62">
        <f>(100*F11)/(100+F11)</f>
        <v>11.975839858175934</v>
      </c>
      <c r="G29" s="62">
        <f>(100*G11)/(100+G11)</f>
        <v>13.587123510858055</v>
      </c>
      <c r="H29" s="62">
        <f>(100*H11)/(100+H11)</f>
        <v>15.09642812233114</v>
      </c>
      <c r="I29" s="62">
        <f>(100*I11)/(100+I11)</f>
        <v>16.594742282734536</v>
      </c>
      <c r="J29" s="62">
        <f>(100*J11)/(100+J11)</f>
        <v>17.367240722347724</v>
      </c>
      <c r="K29" s="62">
        <f>(100*K11)/(100+K11)</f>
        <v>18.173639005981602</v>
      </c>
      <c r="L29" s="62">
        <f>(100*L11)/(100+L11)</f>
        <v>19.977580839728311</v>
      </c>
      <c r="M29" s="62">
        <f>(100*M11)/(100+M11)</f>
        <v>22.384199992388641</v>
      </c>
      <c r="N29" s="59"/>
      <c r="O29" s="59"/>
      <c r="P29" s="59"/>
      <c r="Q29" s="59"/>
      <c r="R29" s="59"/>
      <c r="S29" s="59"/>
    </row>
    <row r="30" spans="1:19" x14ac:dyDescent="0.25">
      <c r="A30" s="59"/>
      <c r="B30" s="70">
        <f t="shared" si="3"/>
        <v>35</v>
      </c>
      <c r="C30" s="105">
        <f t="shared" si="3"/>
        <v>95</v>
      </c>
      <c r="D30" s="62">
        <f>(100*D12)/(100+D12)</f>
        <v>7.5806190676039389</v>
      </c>
      <c r="E30" s="62">
        <f>(100*E12)/(100+E12)</f>
        <v>9.9891515770273926</v>
      </c>
      <c r="F30" s="62">
        <f>(100*F12)/(100+F12)</f>
        <v>11.821023107583914</v>
      </c>
      <c r="G30" s="62">
        <f>(100*G12)/(100+G12)</f>
        <v>13.414651413201581</v>
      </c>
      <c r="H30" s="62">
        <f>(100*H12)/(100+H12)</f>
        <v>14.908102537810986</v>
      </c>
      <c r="I30" s="62">
        <f>(100*I12)/(100+I12)</f>
        <v>16.391333959870718</v>
      </c>
      <c r="J30" s="62">
        <f>(100*J12)/(100+J12)</f>
        <v>17.156311299451467</v>
      </c>
      <c r="K30" s="62">
        <f>(100*K12)/(100+K12)</f>
        <v>17.955043767771443</v>
      </c>
      <c r="L30" s="62">
        <f>(100*L12)/(100+L12)</f>
        <v>19.742522689708107</v>
      </c>
      <c r="M30" s="62">
        <f>(100*M12)/(100+M12)</f>
        <v>22.12865571391346</v>
      </c>
      <c r="N30" s="59"/>
      <c r="O30" s="59"/>
      <c r="P30" s="59"/>
      <c r="Q30" s="59"/>
      <c r="R30" s="59"/>
      <c r="S30" s="59"/>
    </row>
    <row r="31" spans="1:19" x14ac:dyDescent="0.25">
      <c r="A31" s="59"/>
      <c r="B31" s="70">
        <f t="shared" si="3"/>
        <v>40</v>
      </c>
      <c r="C31" s="105">
        <f t="shared" si="3"/>
        <v>104</v>
      </c>
      <c r="D31" s="62">
        <f>(100*D13)/(100+D13)</f>
        <v>7.4814090949394458</v>
      </c>
      <c r="E31" s="62">
        <f>(100*E13)/(100+E13)</f>
        <v>9.8617839056548942</v>
      </c>
      <c r="F31" s="62">
        <f>(100*F13)/(100+F13)</f>
        <v>11.67332715831248</v>
      </c>
      <c r="G31" s="62">
        <f>(100*G13)/(100+G13)</f>
        <v>13.250036058737395</v>
      </c>
      <c r="H31" s="62">
        <f>(100*H13)/(100+H13)</f>
        <v>14.72827795911784</v>
      </c>
      <c r="I31" s="62">
        <f>(100*I13)/(100+I13)</f>
        <v>16.197023854265343</v>
      </c>
      <c r="J31" s="62">
        <f>(100*J13)/(100+J13)</f>
        <v>16.954771766568264</v>
      </c>
      <c r="K31" s="62">
        <f>(100*K13)/(100+K13)</f>
        <v>17.74613125695663</v>
      </c>
      <c r="L31" s="62">
        <f>(100*L13)/(100+L13)</f>
        <v>19.517759933963855</v>
      </c>
      <c r="M31" s="62">
        <f>(100*M13)/(100+M13)</f>
        <v>21.884134847625539</v>
      </c>
      <c r="N31" s="59"/>
      <c r="O31" s="59"/>
      <c r="P31" s="59"/>
      <c r="Q31" s="59"/>
      <c r="R31" s="59"/>
      <c r="S31" s="59"/>
    </row>
    <row r="32" spans="1:19" x14ac:dyDescent="0.25">
      <c r="A32" s="59"/>
      <c r="B32" s="70">
        <f t="shared" si="3"/>
        <v>45</v>
      </c>
      <c r="C32" s="105">
        <f t="shared" si="3"/>
        <v>113</v>
      </c>
      <c r="D32" s="62">
        <f>(100*D14)/(100+D14)</f>
        <v>7.3867223845601897</v>
      </c>
      <c r="E32" s="62">
        <f>(100*E14)/(100+E14)</f>
        <v>9.7401422009504035</v>
      </c>
      <c r="F32" s="62">
        <f>(100*F14)/(100+F14)</f>
        <v>11.532199460088666</v>
      </c>
      <c r="G32" s="62">
        <f>(100*G14)/(100+G14)</f>
        <v>13.09267189826801</v>
      </c>
      <c r="H32" s="62">
        <f>(100*H14)/(100+H14)</f>
        <v>14.556303333670847</v>
      </c>
      <c r="I32" s="62">
        <f>(100*I14)/(100+I14)</f>
        <v>16.011119575823933</v>
      </c>
      <c r="J32" s="62">
        <f>(100*J14)/(100+J14)</f>
        <v>16.761909873304194</v>
      </c>
      <c r="K32" s="110">
        <f>(100*K14)/(100+K14)</f>
        <v>17.546169521945167</v>
      </c>
      <c r="L32" s="62">
        <f>(100*L14)/(100+L14)</f>
        <v>19.302520265562645</v>
      </c>
      <c r="M32" s="62">
        <f>(100*M14)/(100+M14)</f>
        <v>21.649818948761254</v>
      </c>
      <c r="N32" s="59"/>
      <c r="O32" s="59"/>
      <c r="P32" s="59"/>
      <c r="Q32" s="59"/>
      <c r="R32" s="59"/>
      <c r="S32" s="59"/>
    </row>
    <row r="33" spans="1:19" x14ac:dyDescent="0.25">
      <c r="A33" s="59"/>
      <c r="B33" s="70">
        <f t="shared" si="3"/>
        <v>50</v>
      </c>
      <c r="C33" s="105">
        <f t="shared" si="3"/>
        <v>122</v>
      </c>
      <c r="D33" s="62">
        <f>(100*D15)/(100+D15)</f>
        <v>7.2962132204696362</v>
      </c>
      <c r="E33" s="62">
        <f>(100*E15)/(100+E15)</f>
        <v>9.6237931864614925</v>
      </c>
      <c r="F33" s="62">
        <f>(100*F15)/(100+F15)</f>
        <v>11.397146796286391</v>
      </c>
      <c r="G33" s="62">
        <f>(100*G15)/(100+G15)</f>
        <v>12.942018066411448</v>
      </c>
      <c r="H33" s="62">
        <f>(100*H15)/(100+H15)</f>
        <v>14.39159681203059</v>
      </c>
      <c r="I33" s="62">
        <f>(100*I15)/(100+I15)</f>
        <v>15.833001973420327</v>
      </c>
      <c r="J33" s="62">
        <f>(100*J15)/(100+J15)</f>
        <v>16.577088519966242</v>
      </c>
      <c r="K33" s="62">
        <f>(100*K15)/(100+K15)</f>
        <v>17.354503638453611</v>
      </c>
      <c r="L33" s="62">
        <f>(100*L15)/(100+L15)</f>
        <v>19.096112177414913</v>
      </c>
      <c r="M33" s="62">
        <f>(100*M15)/(100+M15)</f>
        <v>21.424974535365219</v>
      </c>
      <c r="N33" s="59"/>
      <c r="O33" s="59"/>
      <c r="P33" s="59"/>
      <c r="Q33" s="59"/>
      <c r="R33" s="59"/>
      <c r="S33" s="59"/>
    </row>
    <row r="34" spans="1:19" x14ac:dyDescent="0.25">
      <c r="A34" s="59"/>
      <c r="B34" s="70">
        <f t="shared" si="3"/>
        <v>55</v>
      </c>
      <c r="C34" s="105">
        <f t="shared" si="3"/>
        <v>131</v>
      </c>
      <c r="D34" s="62">
        <f>(100*D16)/(100+D16)</f>
        <v>7.209572347535496</v>
      </c>
      <c r="E34" s="62">
        <f>(100*E16)/(100+E16)</f>
        <v>9.5123489220082629</v>
      </c>
      <c r="F34" s="62">
        <f>(100*F16)/(100+F16)</f>
        <v>11.26772724985037</v>
      </c>
      <c r="G34" s="62">
        <f>(100*G16)/(100+G16)</f>
        <v>12.797589660801124</v>
      </c>
      <c r="H34" s="62">
        <f>(100*H16)/(100+H16)</f>
        <v>14.233636455245595</v>
      </c>
      <c r="I34" s="62">
        <f>(100*I16)/(100+I16)</f>
        <v>15.662115339295692</v>
      </c>
      <c r="J34" s="62">
        <f>(100*J16)/(100+J16)</f>
        <v>16.399735726747934</v>
      </c>
      <c r="K34" s="62">
        <f>(100*K16)/(100+K16)</f>
        <v>17.170545450009804</v>
      </c>
      <c r="L34" s="62">
        <f>(100*L16)/(100+L16)</f>
        <v>18.897914251014853</v>
      </c>
      <c r="M34" s="62">
        <f>(100*M16)/(100+M16)</f>
        <v>21.208941895279875</v>
      </c>
      <c r="N34" s="59"/>
      <c r="O34" s="59"/>
      <c r="P34" s="59"/>
      <c r="Q34" s="59"/>
      <c r="R34" s="59"/>
      <c r="S34" s="59"/>
    </row>
    <row r="35" spans="1:19" x14ac:dyDescent="0.25">
      <c r="A35" s="59"/>
      <c r="B35" s="61">
        <f t="shared" si="3"/>
        <v>60</v>
      </c>
      <c r="C35" s="109">
        <f t="shared" si="3"/>
        <v>140</v>
      </c>
      <c r="D35" s="67">
        <f>(100*D17)/(100+D17)</f>
        <v>7.1265221297870678</v>
      </c>
      <c r="E35" s="67">
        <f>(100*E17)/(100+E17)</f>
        <v>9.4054608226774103</v>
      </c>
      <c r="F35" s="67">
        <f>(100*F17)/(100+F17)</f>
        <v>11.143543468995759</v>
      </c>
      <c r="G35" s="67">
        <f>(100*G17)/(100+G17)</f>
        <v>12.658950427001818</v>
      </c>
      <c r="H35" s="67">
        <f>(100*H17)/(100+H17)</f>
        <v>14.081952435003965</v>
      </c>
      <c r="I35" s="67">
        <f>(100*I17)/(100+I17)</f>
        <v>15.497959181795986</v>
      </c>
      <c r="J35" s="67">
        <f>(100*J17)/(100+J17)</f>
        <v>16.229336206160557</v>
      </c>
      <c r="K35" s="67">
        <f>(100*K17)/(100+K17)</f>
        <v>16.993764945332789</v>
      </c>
      <c r="L35" s="67">
        <f>(100*L17)/(100+L17)</f>
        <v>18.707366147393817</v>
      </c>
      <c r="M35" s="67">
        <f>(100*M17)/(100+M17)</f>
        <v>21.001125662683432</v>
      </c>
      <c r="N35" s="59"/>
      <c r="O35" s="59"/>
      <c r="P35" s="59"/>
      <c r="Q35" s="59"/>
      <c r="R35" s="59"/>
      <c r="S35" s="59"/>
    </row>
    <row r="36" spans="1:19" x14ac:dyDescent="0.25">
      <c r="A36" s="59"/>
      <c r="B36" s="59" t="s">
        <v>90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</row>
    <row r="37" spans="1:19" x14ac:dyDescent="0.25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</row>
    <row r="38" spans="1:19" x14ac:dyDescent="0.25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</row>
    <row r="39" spans="1:19" x14ac:dyDescent="0.25">
      <c r="A39" s="59"/>
      <c r="B39" s="98" t="s">
        <v>27</v>
      </c>
      <c r="C39" s="99"/>
      <c r="D39" s="66" t="s">
        <v>22</v>
      </c>
      <c r="E39" s="111" t="s">
        <v>21</v>
      </c>
      <c r="F39" s="66" t="s">
        <v>23</v>
      </c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</row>
    <row r="40" spans="1:19" x14ac:dyDescent="0.25">
      <c r="A40" s="59"/>
      <c r="B40" s="80" t="s">
        <v>3</v>
      </c>
      <c r="C40" s="82" t="s">
        <v>4</v>
      </c>
      <c r="D40" s="64">
        <v>0.6</v>
      </c>
      <c r="E40" s="64">
        <v>0.65</v>
      </c>
      <c r="F40" s="64">
        <v>0.7</v>
      </c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</row>
    <row r="41" spans="1:19" x14ac:dyDescent="0.25">
      <c r="A41" s="59"/>
      <c r="B41" s="70">
        <f>B24</f>
        <v>5</v>
      </c>
      <c r="C41" s="70">
        <f>C24</f>
        <v>41</v>
      </c>
      <c r="D41" s="62">
        <f>I24</f>
        <v>17.779322427958622</v>
      </c>
      <c r="E41" s="62">
        <f t="shared" ref="E41:F41" si="4">J24</f>
        <v>18.594670201713466</v>
      </c>
      <c r="F41" s="62">
        <f t="shared" si="4"/>
        <v>19.444649609515597</v>
      </c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</row>
    <row r="42" spans="1:19" x14ac:dyDescent="0.25">
      <c r="A42" s="59"/>
      <c r="B42" s="70">
        <f t="shared" ref="B42:C51" si="5">B25</f>
        <v>10</v>
      </c>
      <c r="C42" s="70">
        <f t="shared" si="5"/>
        <v>50</v>
      </c>
      <c r="D42" s="62">
        <f t="shared" ref="D42:F51" si="6">I25</f>
        <v>17.516498615889041</v>
      </c>
      <c r="E42" s="62">
        <f t="shared" si="6"/>
        <v>18.322479401847986</v>
      </c>
      <c r="F42" s="62">
        <f t="shared" si="6"/>
        <v>19.162945607049306</v>
      </c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</row>
    <row r="43" spans="1:19" x14ac:dyDescent="0.25">
      <c r="A43" s="59"/>
      <c r="B43" s="70">
        <f t="shared" si="5"/>
        <v>15</v>
      </c>
      <c r="C43" s="70">
        <f t="shared" si="5"/>
        <v>59</v>
      </c>
      <c r="D43" s="62">
        <f t="shared" si="6"/>
        <v>17.267842937418603</v>
      </c>
      <c r="E43" s="62">
        <f t="shared" si="6"/>
        <v>18.064888198797448</v>
      </c>
      <c r="F43" s="62">
        <f t="shared" si="6"/>
        <v>18.896272133287308</v>
      </c>
      <c r="G43" s="59"/>
      <c r="H43" s="59"/>
      <c r="I43" s="59"/>
      <c r="J43" s="59"/>
      <c r="K43" s="59"/>
      <c r="L43" s="59"/>
      <c r="M43" s="59"/>
      <c r="N43" s="59"/>
      <c r="O43" s="59"/>
      <c r="P43" s="62"/>
      <c r="Q43" s="62"/>
      <c r="R43" s="62"/>
      <c r="S43" s="59"/>
    </row>
    <row r="44" spans="1:19" x14ac:dyDescent="0.25">
      <c r="A44" s="59"/>
      <c r="B44" s="70">
        <f t="shared" si="5"/>
        <v>20</v>
      </c>
      <c r="C44" s="70">
        <f t="shared" si="5"/>
        <v>68</v>
      </c>
      <c r="D44" s="62">
        <f t="shared" si="6"/>
        <v>17.032062147131469</v>
      </c>
      <c r="E44" s="62">
        <f t="shared" si="6"/>
        <v>17.820568522753963</v>
      </c>
      <c r="F44" s="62">
        <f t="shared" si="6"/>
        <v>18.643266803763154</v>
      </c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</row>
    <row r="45" spans="1:19" x14ac:dyDescent="0.25">
      <c r="A45" s="59"/>
      <c r="B45" s="70">
        <f t="shared" si="5"/>
        <v>25</v>
      </c>
      <c r="C45" s="70">
        <f t="shared" si="5"/>
        <v>77</v>
      </c>
      <c r="D45" s="62">
        <f t="shared" si="6"/>
        <v>16.808026185209666</v>
      </c>
      <c r="E45" s="62">
        <f t="shared" si="6"/>
        <v>17.588359447291108</v>
      </c>
      <c r="F45" s="62">
        <f t="shared" si="6"/>
        <v>18.40273823091713</v>
      </c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</row>
    <row r="46" spans="1:19" x14ac:dyDescent="0.25">
      <c r="A46" s="59"/>
      <c r="B46" s="70">
        <f t="shared" si="5"/>
        <v>30</v>
      </c>
      <c r="C46" s="70">
        <f t="shared" si="5"/>
        <v>86</v>
      </c>
      <c r="D46" s="62">
        <f t="shared" si="6"/>
        <v>16.594742282734536</v>
      </c>
      <c r="E46" s="62">
        <f t="shared" si="6"/>
        <v>17.367240722347724</v>
      </c>
      <c r="F46" s="62">
        <f t="shared" si="6"/>
        <v>18.173639005981602</v>
      </c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</row>
    <row r="47" spans="1:19" x14ac:dyDescent="0.25">
      <c r="A47" s="59"/>
      <c r="B47" s="70">
        <f t="shared" si="5"/>
        <v>35</v>
      </c>
      <c r="C47" s="70">
        <f t="shared" si="5"/>
        <v>95</v>
      </c>
      <c r="D47" s="62">
        <f t="shared" si="6"/>
        <v>16.391333959870718</v>
      </c>
      <c r="E47" s="62">
        <f t="shared" si="6"/>
        <v>17.156311299451467</v>
      </c>
      <c r="F47" s="62">
        <f t="shared" si="6"/>
        <v>17.955043767771443</v>
      </c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</row>
    <row r="48" spans="1:19" x14ac:dyDescent="0.25">
      <c r="A48" s="59"/>
      <c r="B48" s="70">
        <f t="shared" si="5"/>
        <v>40</v>
      </c>
      <c r="C48" s="70">
        <f t="shared" si="5"/>
        <v>104</v>
      </c>
      <c r="D48" s="62">
        <f t="shared" si="6"/>
        <v>16.197023854265343</v>
      </c>
      <c r="E48" s="62">
        <f t="shared" si="6"/>
        <v>16.954771766568264</v>
      </c>
      <c r="F48" s="62">
        <f t="shared" si="6"/>
        <v>17.74613125695663</v>
      </c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</row>
    <row r="49" spans="1:19" x14ac:dyDescent="0.25">
      <c r="A49" s="59"/>
      <c r="B49" s="70">
        <f t="shared" si="5"/>
        <v>45</v>
      </c>
      <c r="C49" s="70">
        <f t="shared" si="5"/>
        <v>113</v>
      </c>
      <c r="D49" s="62">
        <f t="shared" si="6"/>
        <v>16.011119575823933</v>
      </c>
      <c r="E49" s="62">
        <f t="shared" si="6"/>
        <v>16.761909873304194</v>
      </c>
      <c r="F49" s="62">
        <f t="shared" si="6"/>
        <v>17.546169521945167</v>
      </c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</row>
    <row r="50" spans="1:19" x14ac:dyDescent="0.25">
      <c r="A50" s="59"/>
      <c r="B50" s="70">
        <f t="shared" si="5"/>
        <v>50</v>
      </c>
      <c r="C50" s="70">
        <f t="shared" si="5"/>
        <v>122</v>
      </c>
      <c r="D50" s="62">
        <f t="shared" si="6"/>
        <v>15.833001973420327</v>
      </c>
      <c r="E50" s="62">
        <f t="shared" si="6"/>
        <v>16.577088519966242</v>
      </c>
      <c r="F50" s="62">
        <f t="shared" si="6"/>
        <v>17.354503638453611</v>
      </c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</row>
    <row r="51" spans="1:19" x14ac:dyDescent="0.25">
      <c r="A51" s="59"/>
      <c r="B51" s="70">
        <f t="shared" si="5"/>
        <v>55</v>
      </c>
      <c r="C51" s="70">
        <f t="shared" si="5"/>
        <v>131</v>
      </c>
      <c r="D51" s="62">
        <f t="shared" si="6"/>
        <v>15.662115339295692</v>
      </c>
      <c r="E51" s="62">
        <f t="shared" si="6"/>
        <v>16.399735726747934</v>
      </c>
      <c r="F51" s="62">
        <f t="shared" si="6"/>
        <v>17.170545450009804</v>
      </c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</row>
  </sheetData>
  <sheetProtection algorithmName="SHA-512" hashValue="q3LtUH89cMaVohK1ciCoWEdD7UZctvyKu1VNWN56FSZmr5xgMZz2WGHOx2XLdljkb2tLEc77MFl/m3TWGAU59A==" saltValue="3+xu7qsd4Ltjbv2FvOrafw==" spinCount="100000" sheet="1" objects="1" scenarios="1"/>
  <mergeCells count="6">
    <mergeCell ref="B4:C4"/>
    <mergeCell ref="D4:M4"/>
    <mergeCell ref="O14:P14"/>
    <mergeCell ref="R14:S14"/>
    <mergeCell ref="B22:C22"/>
    <mergeCell ref="B39:C3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52"/>
  <sheetViews>
    <sheetView zoomScale="75" workbookViewId="0"/>
  </sheetViews>
  <sheetFormatPr defaultColWidth="8" defaultRowHeight="15.75" x14ac:dyDescent="0.25"/>
  <cols>
    <col min="1" max="1" width="2.5" customWidth="1"/>
    <col min="2" max="3" width="6.125" customWidth="1"/>
    <col min="4" max="19" width="8" customWidth="1"/>
    <col min="20" max="20" width="7.5" customWidth="1"/>
  </cols>
  <sheetData>
    <row r="2" spans="2:19" x14ac:dyDescent="0.25">
      <c r="B2" s="10" t="s">
        <v>53</v>
      </c>
    </row>
    <row r="3" spans="2:19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2:19" x14ac:dyDescent="0.25">
      <c r="B4" s="90" t="s">
        <v>0</v>
      </c>
      <c r="C4" s="91"/>
      <c r="F4" t="s">
        <v>1</v>
      </c>
      <c r="O4" t="s">
        <v>12</v>
      </c>
    </row>
    <row r="5" spans="2:19" x14ac:dyDescent="0.25">
      <c r="B5" s="19" t="s">
        <v>3</v>
      </c>
      <c r="C5" s="21" t="s">
        <v>4</v>
      </c>
      <c r="D5" s="45">
        <v>10</v>
      </c>
      <c r="E5" s="45">
        <f>D5+10</f>
        <v>20</v>
      </c>
      <c r="F5" s="45">
        <f>E5+10</f>
        <v>30</v>
      </c>
      <c r="G5" s="45">
        <f>F5+10</f>
        <v>40</v>
      </c>
      <c r="H5" s="45">
        <f>G5+10</f>
        <v>50</v>
      </c>
      <c r="I5" s="45">
        <f>H5+10</f>
        <v>60</v>
      </c>
      <c r="J5" s="45">
        <f>I5+5</f>
        <v>65</v>
      </c>
      <c r="K5" s="45">
        <f>J5+5</f>
        <v>70</v>
      </c>
      <c r="L5" s="45">
        <f>K5+10</f>
        <v>80</v>
      </c>
      <c r="M5" s="45">
        <f>L5+10</f>
        <v>90</v>
      </c>
      <c r="O5" t="s">
        <v>13</v>
      </c>
    </row>
    <row r="6" spans="2:19" x14ac:dyDescent="0.25">
      <c r="B6" s="42">
        <v>5</v>
      </c>
      <c r="C6" s="13">
        <f>B6*9/5+32</f>
        <v>41</v>
      </c>
      <c r="D6" s="1">
        <f t="shared" ref="D6:M17" si="0">((LN(1-D$5/100))/(-$P$8*($B6+$P$10)))^(1/$P$9)</f>
        <v>5.2802617992429681</v>
      </c>
      <c r="E6" s="1">
        <f t="shared" si="0"/>
        <v>7.8986754855828387</v>
      </c>
      <c r="F6" s="1">
        <f t="shared" si="0"/>
        <v>10.159311464769598</v>
      </c>
      <c r="G6" s="1">
        <f t="shared" si="0"/>
        <v>12.319192708767961</v>
      </c>
      <c r="H6" s="1">
        <f t="shared" si="0"/>
        <v>14.51166207490167</v>
      </c>
      <c r="I6" s="1">
        <f t="shared" si="0"/>
        <v>16.856358363796598</v>
      </c>
      <c r="J6" s="1">
        <f t="shared" si="0"/>
        <v>18.133036801198653</v>
      </c>
      <c r="K6" s="1">
        <f t="shared" si="0"/>
        <v>19.51649995986617</v>
      </c>
      <c r="L6" s="1">
        <f t="shared" si="0"/>
        <v>22.806106693439759</v>
      </c>
      <c r="M6" s="1">
        <f t="shared" si="0"/>
        <v>27.639043556328726</v>
      </c>
      <c r="O6" t="s">
        <v>6</v>
      </c>
    </row>
    <row r="7" spans="2:19" x14ac:dyDescent="0.25">
      <c r="B7" s="42">
        <f>B6+5</f>
        <v>10</v>
      </c>
      <c r="C7" s="13">
        <f t="shared" ref="C7:C17" si="1">B7*9/5+32</f>
        <v>50</v>
      </c>
      <c r="D7" s="1">
        <f t="shared" si="0"/>
        <v>5.0385871809140736</v>
      </c>
      <c r="E7" s="1">
        <f t="shared" si="0"/>
        <v>7.5371575427498305</v>
      </c>
      <c r="F7" s="1">
        <f t="shared" si="0"/>
        <v>9.6943254822403677</v>
      </c>
      <c r="G7" s="1">
        <f t="shared" si="0"/>
        <v>11.755350174210591</v>
      </c>
      <c r="H7" s="1">
        <f t="shared" si="0"/>
        <v>13.847471448260281</v>
      </c>
      <c r="I7" s="1">
        <f t="shared" si="0"/>
        <v>16.084852304273245</v>
      </c>
      <c r="J7" s="1">
        <f t="shared" si="0"/>
        <v>17.303097886294516</v>
      </c>
      <c r="K7" s="1">
        <f t="shared" si="0"/>
        <v>18.623240712835511</v>
      </c>
      <c r="L7" s="1">
        <f t="shared" si="0"/>
        <v>21.762283992926069</v>
      </c>
      <c r="M7" s="1">
        <f t="shared" si="0"/>
        <v>26.374020048704715</v>
      </c>
      <c r="O7" t="s">
        <v>14</v>
      </c>
    </row>
    <row r="8" spans="2:19" x14ac:dyDescent="0.25">
      <c r="B8" s="42">
        <f t="shared" ref="B8:B17" si="2">B7+5</f>
        <v>15</v>
      </c>
      <c r="C8" s="13">
        <f t="shared" si="1"/>
        <v>59</v>
      </c>
      <c r="D8" s="1">
        <f t="shared" si="0"/>
        <v>4.826103462132731</v>
      </c>
      <c r="E8" s="1">
        <f t="shared" si="0"/>
        <v>7.2193058898518059</v>
      </c>
      <c r="F8" s="1">
        <f t="shared" si="0"/>
        <v>9.2855032756214353</v>
      </c>
      <c r="G8" s="1">
        <f t="shared" si="0"/>
        <v>11.259611898597381</v>
      </c>
      <c r="H8" s="1">
        <f t="shared" si="0"/>
        <v>13.263505720686824</v>
      </c>
      <c r="I8" s="1">
        <f t="shared" si="0"/>
        <v>15.40653334085291</v>
      </c>
      <c r="J8" s="1">
        <f t="shared" si="0"/>
        <v>16.573403935727509</v>
      </c>
      <c r="K8" s="1">
        <f t="shared" si="0"/>
        <v>17.837874636921846</v>
      </c>
      <c r="L8" s="1">
        <f t="shared" si="0"/>
        <v>20.844540414029854</v>
      </c>
      <c r="M8" s="1">
        <f t="shared" si="0"/>
        <v>25.26179361340747</v>
      </c>
      <c r="O8" t="s">
        <v>15</v>
      </c>
      <c r="P8">
        <v>8.6540999999999997E-5</v>
      </c>
    </row>
    <row r="9" spans="2:19" x14ac:dyDescent="0.25">
      <c r="B9" s="42">
        <f t="shared" si="2"/>
        <v>20</v>
      </c>
      <c r="C9" s="13">
        <f t="shared" si="1"/>
        <v>68</v>
      </c>
      <c r="D9" s="1">
        <f t="shared" si="0"/>
        <v>4.6374133486418012</v>
      </c>
      <c r="E9" s="1">
        <f t="shared" si="0"/>
        <v>6.9370467840596781</v>
      </c>
      <c r="F9" s="1">
        <f t="shared" si="0"/>
        <v>8.922460361053842</v>
      </c>
      <c r="G9" s="1">
        <f t="shared" si="0"/>
        <v>10.819385644916681</v>
      </c>
      <c r="H9" s="1">
        <f t="shared" si="0"/>
        <v>12.744931591607125</v>
      </c>
      <c r="I9" s="1">
        <f t="shared" si="0"/>
        <v>14.804171508497447</v>
      </c>
      <c r="J9" s="1">
        <f t="shared" si="0"/>
        <v>15.925420009543412</v>
      </c>
      <c r="K9" s="1">
        <f t="shared" si="0"/>
        <v>17.140452665742146</v>
      </c>
      <c r="L9" s="1">
        <f t="shared" si="0"/>
        <v>20.029564372332768</v>
      </c>
      <c r="M9" s="1">
        <f t="shared" si="0"/>
        <v>24.274112611270009</v>
      </c>
      <c r="O9" t="s">
        <v>16</v>
      </c>
      <c r="P9">
        <v>1.8633999999999999</v>
      </c>
    </row>
    <row r="10" spans="2:19" x14ac:dyDescent="0.25">
      <c r="B10" s="42">
        <f t="shared" si="2"/>
        <v>25</v>
      </c>
      <c r="C10" s="13">
        <f t="shared" si="1"/>
        <v>77</v>
      </c>
      <c r="D10" s="1">
        <f t="shared" si="0"/>
        <v>4.4684165995088199</v>
      </c>
      <c r="E10" s="1">
        <f t="shared" si="0"/>
        <v>6.6842467278747284</v>
      </c>
      <c r="F10" s="1">
        <f t="shared" si="0"/>
        <v>8.5973078068335838</v>
      </c>
      <c r="G10" s="1">
        <f t="shared" si="0"/>
        <v>10.425105285555894</v>
      </c>
      <c r="H10" s="1">
        <f t="shared" si="0"/>
        <v>12.280480432097121</v>
      </c>
      <c r="I10" s="1">
        <f t="shared" si="0"/>
        <v>14.264677469374123</v>
      </c>
      <c r="J10" s="1">
        <f t="shared" si="0"/>
        <v>15.345065400658182</v>
      </c>
      <c r="K10" s="1">
        <f t="shared" si="0"/>
        <v>16.515819802245833</v>
      </c>
      <c r="L10" s="1">
        <f t="shared" si="0"/>
        <v>19.299646417862444</v>
      </c>
      <c r="M10" s="1">
        <f t="shared" si="0"/>
        <v>23.389514709167109</v>
      </c>
      <c r="O10" t="s">
        <v>8</v>
      </c>
      <c r="P10">
        <v>49.81</v>
      </c>
    </row>
    <row r="11" spans="2:19" x14ac:dyDescent="0.25">
      <c r="B11" s="42">
        <f t="shared" si="2"/>
        <v>30</v>
      </c>
      <c r="C11" s="13">
        <f t="shared" si="1"/>
        <v>86</v>
      </c>
      <c r="D11" s="1">
        <f t="shared" si="0"/>
        <v>4.315935572626092</v>
      </c>
      <c r="E11" s="1">
        <f t="shared" si="0"/>
        <v>6.4561523274743955</v>
      </c>
      <c r="F11" s="1">
        <f t="shared" si="0"/>
        <v>8.3039317767299963</v>
      </c>
      <c r="G11" s="1">
        <f t="shared" si="0"/>
        <v>10.069357175704891</v>
      </c>
      <c r="H11" s="1">
        <f t="shared" si="0"/>
        <v>11.861419177355288</v>
      </c>
      <c r="I11" s="1">
        <f t="shared" si="0"/>
        <v>13.777907129088442</v>
      </c>
      <c r="J11" s="1">
        <f t="shared" si="0"/>
        <v>14.821427714294689</v>
      </c>
      <c r="K11" s="1">
        <f t="shared" si="0"/>
        <v>15.952231088621113</v>
      </c>
      <c r="L11" s="1">
        <f t="shared" si="0"/>
        <v>18.64106191958788</v>
      </c>
      <c r="M11" s="1">
        <f t="shared" si="0"/>
        <v>22.591366832459613</v>
      </c>
    </row>
    <row r="12" spans="2:19" x14ac:dyDescent="0.25">
      <c r="B12" s="42">
        <f t="shared" si="2"/>
        <v>35</v>
      </c>
      <c r="C12" s="13">
        <f t="shared" si="1"/>
        <v>95</v>
      </c>
      <c r="D12" s="1">
        <f t="shared" si="0"/>
        <v>4.1774648263210219</v>
      </c>
      <c r="E12" s="1">
        <f t="shared" si="0"/>
        <v>6.2490157249924847</v>
      </c>
      <c r="F12" s="1">
        <f t="shared" si="0"/>
        <v>8.0375117593221521</v>
      </c>
      <c r="G12" s="1">
        <f t="shared" si="0"/>
        <v>9.7462959576979298</v>
      </c>
      <c r="H12" s="1">
        <f t="shared" si="0"/>
        <v>11.480862160669734</v>
      </c>
      <c r="I12" s="1">
        <f t="shared" si="0"/>
        <v>13.335862281434256</v>
      </c>
      <c r="J12" s="1">
        <f t="shared" si="0"/>
        <v>14.345902970616409</v>
      </c>
      <c r="K12" s="1">
        <f t="shared" si="0"/>
        <v>15.440426102911312</v>
      </c>
      <c r="L12" s="1">
        <f t="shared" si="0"/>
        <v>18.04298956366674</v>
      </c>
      <c r="M12" s="1">
        <f t="shared" si="0"/>
        <v>21.86655447771011</v>
      </c>
    </row>
    <row r="13" spans="2:19" x14ac:dyDescent="0.25">
      <c r="B13" s="42">
        <f t="shared" si="2"/>
        <v>40</v>
      </c>
      <c r="C13" s="13">
        <f t="shared" si="1"/>
        <v>104</v>
      </c>
      <c r="D13" s="1">
        <f t="shared" si="0"/>
        <v>4.0509989883160031</v>
      </c>
      <c r="E13" s="1">
        <f t="shared" si="0"/>
        <v>6.0598371099175372</v>
      </c>
      <c r="F13" s="1">
        <f t="shared" si="0"/>
        <v>7.7941893850167148</v>
      </c>
      <c r="G13" s="1">
        <f t="shared" si="0"/>
        <v>9.4512429681505132</v>
      </c>
      <c r="H13" s="1">
        <f t="shared" si="0"/>
        <v>11.133298048335146</v>
      </c>
      <c r="I13" s="1">
        <f t="shared" si="0"/>
        <v>12.932141108651479</v>
      </c>
      <c r="J13" s="1">
        <f t="shared" si="0"/>
        <v>13.911604486596506</v>
      </c>
      <c r="K13" s="1">
        <f t="shared" si="0"/>
        <v>14.97299274142472</v>
      </c>
      <c r="L13" s="1">
        <f t="shared" si="0"/>
        <v>17.496767898098714</v>
      </c>
      <c r="M13" s="1">
        <f t="shared" si="0"/>
        <v>21.204580708623613</v>
      </c>
      <c r="O13" s="92" t="s">
        <v>27</v>
      </c>
      <c r="P13" s="93"/>
      <c r="Q13" s="30" t="s">
        <v>28</v>
      </c>
      <c r="R13" s="94" t="s">
        <v>40</v>
      </c>
      <c r="S13" s="94"/>
    </row>
    <row r="14" spans="2:19" x14ac:dyDescent="0.25">
      <c r="B14" s="42">
        <f t="shared" si="2"/>
        <v>45</v>
      </c>
      <c r="C14" s="13">
        <f t="shared" si="1"/>
        <v>113</v>
      </c>
      <c r="D14" s="1">
        <f t="shared" si="0"/>
        <v>3.9349115497931217</v>
      </c>
      <c r="E14" s="1">
        <f t="shared" si="0"/>
        <v>5.8861834086983578</v>
      </c>
      <c r="F14" s="1">
        <f t="shared" si="0"/>
        <v>7.570835223813889</v>
      </c>
      <c r="G14" s="1">
        <f t="shared" si="0"/>
        <v>9.1804034566634733</v>
      </c>
      <c r="H14" s="1">
        <f t="shared" si="0"/>
        <v>10.81425673124998</v>
      </c>
      <c r="I14" s="1">
        <f t="shared" si="0"/>
        <v>12.561551251618738</v>
      </c>
      <c r="J14" s="1">
        <f t="shared" si="0"/>
        <v>13.51294664065521</v>
      </c>
      <c r="K14" s="1">
        <f t="shared" si="0"/>
        <v>14.543919226623315</v>
      </c>
      <c r="L14" s="1">
        <f t="shared" si="0"/>
        <v>16.995371829233232</v>
      </c>
      <c r="M14" s="1">
        <f t="shared" si="0"/>
        <v>20.596931714754295</v>
      </c>
      <c r="O14" s="29" t="s">
        <v>3</v>
      </c>
      <c r="P14" s="31" t="s">
        <v>4</v>
      </c>
      <c r="Q14" s="34" t="s">
        <v>39</v>
      </c>
      <c r="R14" s="29" t="s">
        <v>41</v>
      </c>
      <c r="S14" s="29" t="s">
        <v>42</v>
      </c>
    </row>
    <row r="15" spans="2:19" x14ac:dyDescent="0.25">
      <c r="B15" s="42">
        <f t="shared" si="2"/>
        <v>50</v>
      </c>
      <c r="C15" s="13">
        <f t="shared" si="1"/>
        <v>122</v>
      </c>
      <c r="D15" s="1">
        <f t="shared" si="0"/>
        <v>3.8278676977487947</v>
      </c>
      <c r="E15" s="1">
        <f t="shared" si="0"/>
        <v>5.726057891788173</v>
      </c>
      <c r="F15" s="1">
        <f t="shared" si="0"/>
        <v>7.3648810733088999</v>
      </c>
      <c r="G15" s="1">
        <f t="shared" si="0"/>
        <v>8.9306632180616763</v>
      </c>
      <c r="H15" s="1">
        <f t="shared" si="0"/>
        <v>10.52006976342089</v>
      </c>
      <c r="I15" s="1">
        <f t="shared" si="0"/>
        <v>12.219831541630287</v>
      </c>
      <c r="J15" s="1">
        <f t="shared" si="0"/>
        <v>13.145345528767132</v>
      </c>
      <c r="K15" s="1">
        <f t="shared" si="0"/>
        <v>14.148271924736397</v>
      </c>
      <c r="L15" s="1">
        <f t="shared" si="0"/>
        <v>16.533036133880074</v>
      </c>
      <c r="M15" s="1">
        <f t="shared" si="0"/>
        <v>20.036620540502572</v>
      </c>
      <c r="O15" s="41">
        <f>'T &amp; RH'!B14</f>
        <v>30</v>
      </c>
      <c r="P15" s="13">
        <f>O15*9/5+32</f>
        <v>86</v>
      </c>
      <c r="Q15" s="33">
        <f>'T &amp; RH'!C14</f>
        <v>65</v>
      </c>
      <c r="R15" s="1">
        <f>((LN(1-Q15/100))/(-$P$8*(O15+$P$10)))^(1/$P$9)</f>
        <v>14.821427714294689</v>
      </c>
      <c r="S15" s="1">
        <f>100*R15/(100+R15)</f>
        <v>12.908241962618879</v>
      </c>
    </row>
    <row r="16" spans="2:19" x14ac:dyDescent="0.25">
      <c r="B16" s="42">
        <f t="shared" si="2"/>
        <v>55</v>
      </c>
      <c r="C16" s="13">
        <f t="shared" si="1"/>
        <v>131</v>
      </c>
      <c r="D16" s="1">
        <f t="shared" si="0"/>
        <v>3.7287604439989943</v>
      </c>
      <c r="E16" s="1">
        <f t="shared" si="0"/>
        <v>5.5778046298477859</v>
      </c>
      <c r="F16" s="1">
        <f t="shared" si="0"/>
        <v>7.1741970698364694</v>
      </c>
      <c r="G16" s="1">
        <f t="shared" si="0"/>
        <v>8.6994395772271265</v>
      </c>
      <c r="H16" s="1">
        <f t="shared" si="0"/>
        <v>10.247694826292808</v>
      </c>
      <c r="I16" s="1">
        <f t="shared" si="0"/>
        <v>11.903448102858773</v>
      </c>
      <c r="J16" s="1">
        <f t="shared" si="0"/>
        <v>12.804999623992391</v>
      </c>
      <c r="K16" s="1">
        <f t="shared" si="0"/>
        <v>13.781959270672971</v>
      </c>
      <c r="L16" s="1">
        <f t="shared" si="0"/>
        <v>16.104979592548016</v>
      </c>
      <c r="M16" s="1">
        <f t="shared" si="0"/>
        <v>19.517852758281698</v>
      </c>
      <c r="R16" s="1"/>
    </row>
    <row r="17" spans="2:17" x14ac:dyDescent="0.25">
      <c r="B17" s="44">
        <f t="shared" si="2"/>
        <v>60</v>
      </c>
      <c r="C17" s="15">
        <f t="shared" si="1"/>
        <v>140</v>
      </c>
      <c r="D17" s="2">
        <f t="shared" si="0"/>
        <v>3.6366630378768789</v>
      </c>
      <c r="E17" s="2">
        <f t="shared" si="0"/>
        <v>5.4400373085140563</v>
      </c>
      <c r="F17" s="2">
        <f t="shared" si="0"/>
        <v>6.9970001297101136</v>
      </c>
      <c r="G17" s="2">
        <f t="shared" si="0"/>
        <v>8.4845703648409767</v>
      </c>
      <c r="H17" s="2">
        <f t="shared" si="0"/>
        <v>9.9945849452996498</v>
      </c>
      <c r="I17" s="2">
        <f t="shared" si="0"/>
        <v>11.609442437800068</v>
      </c>
      <c r="J17" s="2">
        <f t="shared" si="0"/>
        <v>12.488726356112629</v>
      </c>
      <c r="K17" s="2">
        <f t="shared" si="0"/>
        <v>13.441555879472983</v>
      </c>
      <c r="L17" s="2">
        <f t="shared" si="0"/>
        <v>15.707199453973985</v>
      </c>
      <c r="M17" s="2">
        <f t="shared" si="0"/>
        <v>19.035777377171055</v>
      </c>
    </row>
    <row r="18" spans="2:17" x14ac:dyDescent="0.25">
      <c r="B18" t="s">
        <v>17</v>
      </c>
      <c r="D18" s="5"/>
      <c r="E18" s="5"/>
      <c r="F18" s="5"/>
      <c r="G18" s="5"/>
      <c r="H18" s="5"/>
      <c r="I18" s="5"/>
      <c r="L18" s="5"/>
      <c r="M18" s="5"/>
    </row>
    <row r="20" spans="2:17" x14ac:dyDescent="0.25">
      <c r="B20" s="10" t="s">
        <v>36</v>
      </c>
    </row>
    <row r="21" spans="2:17" x14ac:dyDescent="0.2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2:17" x14ac:dyDescent="0.25">
      <c r="B22" s="90" t="s">
        <v>0</v>
      </c>
      <c r="C22" s="91"/>
      <c r="F22" t="s">
        <v>1</v>
      </c>
      <c r="O22" t="s">
        <v>18</v>
      </c>
    </row>
    <row r="23" spans="2:17" x14ac:dyDescent="0.25">
      <c r="B23" s="19" t="s">
        <v>3</v>
      </c>
      <c r="C23" s="21" t="s">
        <v>4</v>
      </c>
      <c r="D23" s="24">
        <f>D5</f>
        <v>10</v>
      </c>
      <c r="E23" s="24">
        <f t="shared" ref="E23:M23" si="3">E5</f>
        <v>20</v>
      </c>
      <c r="F23" s="24">
        <f t="shared" si="3"/>
        <v>30</v>
      </c>
      <c r="G23" s="24">
        <f t="shared" si="3"/>
        <v>40</v>
      </c>
      <c r="H23" s="24">
        <f t="shared" si="3"/>
        <v>50</v>
      </c>
      <c r="I23" s="24">
        <f t="shared" si="3"/>
        <v>60</v>
      </c>
      <c r="J23" s="24">
        <f t="shared" si="3"/>
        <v>65</v>
      </c>
      <c r="K23" s="24">
        <f t="shared" si="3"/>
        <v>70</v>
      </c>
      <c r="L23" s="24">
        <f t="shared" si="3"/>
        <v>80</v>
      </c>
      <c r="M23" s="24">
        <f t="shared" si="3"/>
        <v>90</v>
      </c>
      <c r="O23" s="10" t="s">
        <v>70</v>
      </c>
    </row>
    <row r="24" spans="2:17" x14ac:dyDescent="0.25">
      <c r="B24" s="22">
        <f>B6</f>
        <v>5</v>
      </c>
      <c r="C24" s="22">
        <f t="shared" ref="C24:C35" si="4">C6</f>
        <v>41</v>
      </c>
      <c r="D24" s="1">
        <f t="shared" ref="D24:M24" si="5">(100*D6)/(100+D6)</f>
        <v>5.0154337660290054</v>
      </c>
      <c r="E24" s="1">
        <f t="shared" si="5"/>
        <v>7.3204563911799267</v>
      </c>
      <c r="F24" s="1">
        <f t="shared" si="5"/>
        <v>9.2223810494845715</v>
      </c>
      <c r="G24" s="1">
        <f t="shared" si="5"/>
        <v>10.968021058262369</v>
      </c>
      <c r="H24" s="1">
        <f t="shared" si="5"/>
        <v>12.672649939714999</v>
      </c>
      <c r="I24" s="1">
        <f t="shared" si="5"/>
        <v>14.42485338394636</v>
      </c>
      <c r="J24" s="1">
        <f t="shared" si="5"/>
        <v>15.349674648349227</v>
      </c>
      <c r="K24" s="1">
        <f t="shared" si="5"/>
        <v>16.329544428108122</v>
      </c>
      <c r="L24" s="1">
        <f t="shared" si="5"/>
        <v>18.570824617354351</v>
      </c>
      <c r="M24" s="1">
        <f t="shared" si="5"/>
        <v>21.654066644687184</v>
      </c>
      <c r="O24" t="s">
        <v>19</v>
      </c>
      <c r="P24" t="s">
        <v>20</v>
      </c>
    </row>
    <row r="25" spans="2:17" x14ac:dyDescent="0.25">
      <c r="B25" s="22">
        <f t="shared" ref="B25" si="6">B7</f>
        <v>10</v>
      </c>
      <c r="C25" s="22">
        <f t="shared" si="4"/>
        <v>50</v>
      </c>
      <c r="D25" s="1">
        <f t="shared" ref="D25:M25" si="7">(100*D7)/(100+D7)</f>
        <v>4.7968916149222585</v>
      </c>
      <c r="E25" s="1">
        <f t="shared" si="7"/>
        <v>7.008886709464627</v>
      </c>
      <c r="F25" s="1">
        <f t="shared" si="7"/>
        <v>8.8375815609622297</v>
      </c>
      <c r="G25" s="1">
        <f t="shared" si="7"/>
        <v>10.518825412730292</v>
      </c>
      <c r="H25" s="1">
        <f t="shared" si="7"/>
        <v>12.163178744425146</v>
      </c>
      <c r="I25" s="1">
        <f t="shared" si="7"/>
        <v>13.856116439820065</v>
      </c>
      <c r="J25" s="1">
        <f t="shared" si="7"/>
        <v>14.750759526459341</v>
      </c>
      <c r="K25" s="1">
        <f t="shared" si="7"/>
        <v>15.699487386218745</v>
      </c>
      <c r="L25" s="1">
        <f t="shared" si="7"/>
        <v>17.872762631645752</v>
      </c>
      <c r="M25" s="1">
        <f t="shared" si="7"/>
        <v>20.86981172122255</v>
      </c>
      <c r="O25" s="10" t="s">
        <v>62</v>
      </c>
      <c r="P25" s="10" t="s">
        <v>54</v>
      </c>
      <c r="Q25" s="10" t="s">
        <v>55</v>
      </c>
    </row>
    <row r="26" spans="2:17" x14ac:dyDescent="0.25">
      <c r="B26" s="22">
        <f t="shared" ref="B26" si="8">B8</f>
        <v>15</v>
      </c>
      <c r="C26" s="22">
        <f t="shared" si="4"/>
        <v>59</v>
      </c>
      <c r="D26" s="1">
        <f t="shared" ref="D26:M26" si="9">(100*D8)/(100+D8)</f>
        <v>4.6039138179700698</v>
      </c>
      <c r="E26" s="1">
        <f t="shared" si="9"/>
        <v>6.7332145362592817</v>
      </c>
      <c r="F26" s="1">
        <f t="shared" si="9"/>
        <v>8.4965553502582196</v>
      </c>
      <c r="G26" s="1">
        <f t="shared" si="9"/>
        <v>10.12012508982995</v>
      </c>
      <c r="H26" s="1">
        <f t="shared" si="9"/>
        <v>11.710308308304757</v>
      </c>
      <c r="I26" s="1">
        <f t="shared" si="9"/>
        <v>13.349793027184822</v>
      </c>
      <c r="J26" s="1">
        <f t="shared" si="9"/>
        <v>14.217139910287957</v>
      </c>
      <c r="K26" s="1">
        <f t="shared" si="9"/>
        <v>15.137641180209094</v>
      </c>
      <c r="L26" s="1">
        <f t="shared" si="9"/>
        <v>17.249054316077185</v>
      </c>
      <c r="M26" s="1">
        <f t="shared" si="9"/>
        <v>20.167197742172167</v>
      </c>
    </row>
    <row r="27" spans="2:17" x14ac:dyDescent="0.25">
      <c r="B27" s="22">
        <f t="shared" ref="B27" si="10">B9</f>
        <v>20</v>
      </c>
      <c r="C27" s="22">
        <f t="shared" si="4"/>
        <v>68</v>
      </c>
      <c r="D27" s="1">
        <f t="shared" ref="D27:M27" si="11">(100*D9)/(100+D9)</f>
        <v>4.4318883659617869</v>
      </c>
      <c r="E27" s="1">
        <f t="shared" si="11"/>
        <v>6.4870379280884842</v>
      </c>
      <c r="F27" s="1">
        <f t="shared" si="11"/>
        <v>8.1915707113829974</v>
      </c>
      <c r="G27" s="1">
        <f t="shared" si="11"/>
        <v>9.76308033287944</v>
      </c>
      <c r="H27" s="1">
        <f t="shared" si="11"/>
        <v>11.304216882912964</v>
      </c>
      <c r="I27" s="1">
        <f t="shared" si="11"/>
        <v>12.895151207464346</v>
      </c>
      <c r="J27" s="1">
        <f t="shared" si="11"/>
        <v>13.737642708762557</v>
      </c>
      <c r="K27" s="1">
        <f t="shared" si="11"/>
        <v>14.632394083922547</v>
      </c>
      <c r="L27" s="1">
        <f t="shared" si="11"/>
        <v>16.687192423860576</v>
      </c>
      <c r="M27" s="1">
        <f t="shared" si="11"/>
        <v>19.532718521354116</v>
      </c>
    </row>
    <row r="28" spans="2:17" x14ac:dyDescent="0.25">
      <c r="B28" s="22">
        <f t="shared" ref="B28" si="12">B10</f>
        <v>25</v>
      </c>
      <c r="C28" s="22">
        <f t="shared" si="4"/>
        <v>77</v>
      </c>
      <c r="D28" s="1">
        <f t="shared" ref="D28:M28" si="13">(100*D10)/(100+D10)</f>
        <v>4.2772894861027586</v>
      </c>
      <c r="E28" s="1">
        <f t="shared" si="13"/>
        <v>6.2654486795267887</v>
      </c>
      <c r="F28" s="1">
        <f t="shared" si="13"/>
        <v>7.9166859478008078</v>
      </c>
      <c r="G28" s="1">
        <f t="shared" si="13"/>
        <v>9.4408832652655352</v>
      </c>
      <c r="H28" s="1">
        <f t="shared" si="13"/>
        <v>10.93732444396146</v>
      </c>
      <c r="I28" s="1">
        <f t="shared" si="13"/>
        <v>12.483890722220281</v>
      </c>
      <c r="J28" s="1">
        <f t="shared" si="13"/>
        <v>13.303616715076759</v>
      </c>
      <c r="K28" s="1">
        <f t="shared" si="13"/>
        <v>14.174744537074005</v>
      </c>
      <c r="L28" s="1">
        <f t="shared" si="13"/>
        <v>16.177454835249833</v>
      </c>
      <c r="M28" s="1">
        <f t="shared" si="13"/>
        <v>18.955836534649574</v>
      </c>
    </row>
    <row r="29" spans="2:17" x14ac:dyDescent="0.25">
      <c r="B29" s="22">
        <f t="shared" ref="B29" si="14">B11</f>
        <v>30</v>
      </c>
      <c r="C29" s="22">
        <f t="shared" si="4"/>
        <v>86</v>
      </c>
      <c r="D29" s="1">
        <f t="shared" ref="D29:M29" si="15">(100*D11)/(100+D11)</f>
        <v>4.1373693759581753</v>
      </c>
      <c r="E29" s="1">
        <f t="shared" si="15"/>
        <v>6.0646117545318985</v>
      </c>
      <c r="F29" s="1">
        <f t="shared" si="15"/>
        <v>7.6672486774059712</v>
      </c>
      <c r="G29" s="1">
        <f t="shared" si="15"/>
        <v>9.1481929522229031</v>
      </c>
      <c r="H29" s="1">
        <f t="shared" si="15"/>
        <v>10.603673066715801</v>
      </c>
      <c r="I29" s="1">
        <f t="shared" si="15"/>
        <v>12.109474920694849</v>
      </c>
      <c r="J29" s="1">
        <f t="shared" si="15"/>
        <v>12.908241962618879</v>
      </c>
      <c r="K29" s="1">
        <f t="shared" si="15"/>
        <v>13.757588740512448</v>
      </c>
      <c r="L29" s="1">
        <f t="shared" si="15"/>
        <v>15.712150260609057</v>
      </c>
      <c r="M29" s="1">
        <f t="shared" si="15"/>
        <v>18.428187413339039</v>
      </c>
    </row>
    <row r="30" spans="2:17" x14ac:dyDescent="0.25">
      <c r="B30" s="22">
        <f t="shared" ref="B30" si="16">B12</f>
        <v>35</v>
      </c>
      <c r="C30" s="22">
        <f t="shared" si="4"/>
        <v>95</v>
      </c>
      <c r="D30" s="1">
        <f t="shared" ref="D30:M30" si="17">(100*D12)/(100+D12)</f>
        <v>4.0099505524399763</v>
      </c>
      <c r="E30" s="1">
        <f t="shared" si="17"/>
        <v>5.8814810493557879</v>
      </c>
      <c r="F30" s="1">
        <f t="shared" si="17"/>
        <v>7.4395565285023562</v>
      </c>
      <c r="G30" s="1">
        <f t="shared" si="17"/>
        <v>8.880751621407498</v>
      </c>
      <c r="H30" s="1">
        <f t="shared" si="17"/>
        <v>10.298504997317973</v>
      </c>
      <c r="I30" s="1">
        <f t="shared" si="17"/>
        <v>11.766674742650126</v>
      </c>
      <c r="J30" s="1">
        <f t="shared" si="17"/>
        <v>12.546057705541834</v>
      </c>
      <c r="K30" s="1">
        <f t="shared" si="17"/>
        <v>13.375233117336801</v>
      </c>
      <c r="L30" s="1">
        <f t="shared" si="17"/>
        <v>15.285100479376808</v>
      </c>
      <c r="M30" s="1">
        <f t="shared" si="17"/>
        <v>17.943031680369362</v>
      </c>
    </row>
    <row r="31" spans="2:17" x14ac:dyDescent="0.25">
      <c r="B31" s="22">
        <f t="shared" ref="B31" si="18">B13</f>
        <v>40</v>
      </c>
      <c r="C31" s="22">
        <f t="shared" si="4"/>
        <v>104</v>
      </c>
      <c r="D31" s="1">
        <f t="shared" ref="D31:M31" si="19">(100*D13)/(100+D13)</f>
        <v>3.8932821671139304</v>
      </c>
      <c r="E31" s="1">
        <f t="shared" si="19"/>
        <v>5.7136021278604137</v>
      </c>
      <c r="F31" s="1">
        <f t="shared" si="19"/>
        <v>7.2306210840155911</v>
      </c>
      <c r="G31" s="1">
        <f t="shared" si="19"/>
        <v>8.6351170729972928</v>
      </c>
      <c r="H31" s="1">
        <f t="shared" si="19"/>
        <v>10.017967831291164</v>
      </c>
      <c r="I31" s="1">
        <f t="shared" si="19"/>
        <v>11.451249380111838</v>
      </c>
      <c r="J31" s="1">
        <f t="shared" si="19"/>
        <v>12.212631495532509</v>
      </c>
      <c r="K31" s="1">
        <f t="shared" si="19"/>
        <v>13.023052096329366</v>
      </c>
      <c r="L31" s="1">
        <f t="shared" si="19"/>
        <v>14.89127591430695</v>
      </c>
      <c r="M31" s="1">
        <f t="shared" si="19"/>
        <v>17.494867425513831</v>
      </c>
    </row>
    <row r="32" spans="2:17" x14ac:dyDescent="0.25">
      <c r="B32" s="22">
        <f t="shared" ref="B32" si="20">B14</f>
        <v>45</v>
      </c>
      <c r="C32" s="22">
        <f t="shared" si="4"/>
        <v>113</v>
      </c>
      <c r="D32" s="1">
        <f t="shared" ref="D32:M32" si="21">(100*D14)/(100+D14)</f>
        <v>3.7859382291464065</v>
      </c>
      <c r="E32" s="1">
        <f t="shared" si="21"/>
        <v>5.5589721144060213</v>
      </c>
      <c r="F32" s="1">
        <f t="shared" si="21"/>
        <v>7.0379998519690474</v>
      </c>
      <c r="G32" s="1">
        <f t="shared" si="21"/>
        <v>8.4084718191276995</v>
      </c>
      <c r="H32" s="1">
        <f t="shared" si="21"/>
        <v>9.7589038181946535</v>
      </c>
      <c r="I32" s="1">
        <f t="shared" si="21"/>
        <v>11.159717605116155</v>
      </c>
      <c r="J32" s="1">
        <f t="shared" si="21"/>
        <v>11.904321965522373</v>
      </c>
      <c r="K32" s="8">
        <f t="shared" si="21"/>
        <v>12.697242529172065</v>
      </c>
      <c r="L32" s="1">
        <f t="shared" si="21"/>
        <v>14.526533454707698</v>
      </c>
      <c r="M32" s="1">
        <f t="shared" si="21"/>
        <v>17.079150706314685</v>
      </c>
    </row>
    <row r="33" spans="2:18" x14ac:dyDescent="0.25">
      <c r="B33" s="22">
        <f t="shared" ref="B33" si="22">B15</f>
        <v>50</v>
      </c>
      <c r="C33" s="22">
        <f t="shared" si="4"/>
        <v>122</v>
      </c>
      <c r="D33" s="1">
        <f t="shared" ref="D33:M33" si="23">(100*D15)/(100+D15)</f>
        <v>3.686744014518359</v>
      </c>
      <c r="E33" s="1">
        <f t="shared" si="23"/>
        <v>5.4159381385891248</v>
      </c>
      <c r="F33" s="1">
        <f t="shared" si="23"/>
        <v>6.8596742246472093</v>
      </c>
      <c r="G33" s="1">
        <f t="shared" si="23"/>
        <v>8.1984842047495139</v>
      </c>
      <c r="H33" s="1">
        <f t="shared" si="23"/>
        <v>9.5186962747491357</v>
      </c>
      <c r="I33" s="1">
        <f t="shared" si="23"/>
        <v>10.889190772931331</v>
      </c>
      <c r="J33" s="1">
        <f t="shared" si="23"/>
        <v>11.61810542655061</v>
      </c>
      <c r="K33" s="1">
        <f t="shared" si="23"/>
        <v>12.394643989061047</v>
      </c>
      <c r="L33" s="1">
        <f t="shared" si="23"/>
        <v>14.187424169474086</v>
      </c>
      <c r="M33" s="1">
        <f t="shared" si="23"/>
        <v>16.692089839151919</v>
      </c>
    </row>
    <row r="34" spans="2:18" x14ac:dyDescent="0.25">
      <c r="B34" s="22">
        <f t="shared" ref="B34" si="24">B16</f>
        <v>55</v>
      </c>
      <c r="C34" s="22">
        <f t="shared" si="4"/>
        <v>131</v>
      </c>
      <c r="D34" s="1">
        <f t="shared" ref="D34:M34" si="25">(100*D16)/(100+D16)</f>
        <v>3.5947218765928231</v>
      </c>
      <c r="E34" s="1">
        <f t="shared" si="25"/>
        <v>5.2831223848643001</v>
      </c>
      <c r="F34" s="1">
        <f t="shared" si="25"/>
        <v>6.6939592420381233</v>
      </c>
      <c r="G34" s="1">
        <f t="shared" si="25"/>
        <v>8.0032055464706247</v>
      </c>
      <c r="H34" s="1">
        <f t="shared" si="25"/>
        <v>9.2951556424278614</v>
      </c>
      <c r="I34" s="1">
        <f t="shared" si="25"/>
        <v>10.637248721699288</v>
      </c>
      <c r="J34" s="1">
        <f t="shared" si="25"/>
        <v>11.351446892136604</v>
      </c>
      <c r="K34" s="1">
        <f t="shared" si="25"/>
        <v>12.11260498502001</v>
      </c>
      <c r="L34" s="1">
        <f t="shared" si="25"/>
        <v>13.871049845636151</v>
      </c>
      <c r="M34" s="1">
        <f t="shared" si="25"/>
        <v>16.330491477081242</v>
      </c>
    </row>
    <row r="35" spans="2:18" x14ac:dyDescent="0.25">
      <c r="B35" s="36">
        <f t="shared" ref="B35" si="26">B17</f>
        <v>60</v>
      </c>
      <c r="C35" s="36">
        <f t="shared" si="4"/>
        <v>140</v>
      </c>
      <c r="D35" s="2">
        <f t="shared" ref="D35:M35" si="27">(100*D17)/(100+D17)</f>
        <v>3.5090506885075605</v>
      </c>
      <c r="E35" s="2">
        <f t="shared" si="27"/>
        <v>5.1593658797717303</v>
      </c>
      <c r="F35" s="2">
        <f t="shared" si="27"/>
        <v>6.5394357984128559</v>
      </c>
      <c r="G35" s="2">
        <f t="shared" si="27"/>
        <v>7.820992733166376</v>
      </c>
      <c r="H35" s="2">
        <f t="shared" si="27"/>
        <v>9.086433618773107</v>
      </c>
      <c r="I35" s="2">
        <f t="shared" si="27"/>
        <v>10.401846102107362</v>
      </c>
      <c r="J35" s="2">
        <f t="shared" si="27"/>
        <v>11.102202647913607</v>
      </c>
      <c r="K35" s="2">
        <f t="shared" si="27"/>
        <v>11.848881809902259</v>
      </c>
      <c r="L35" s="2">
        <f t="shared" si="27"/>
        <v>13.574954305433687</v>
      </c>
      <c r="M35" s="2">
        <f t="shared" si="27"/>
        <v>15.991643686129089</v>
      </c>
    </row>
    <row r="36" spans="2:18" x14ac:dyDescent="0.25">
      <c r="B36" t="s">
        <v>17</v>
      </c>
    </row>
    <row r="39" spans="2:18" x14ac:dyDescent="0.25">
      <c r="B39" s="92" t="s">
        <v>27</v>
      </c>
      <c r="C39" s="93"/>
      <c r="D39" s="7" t="s">
        <v>22</v>
      </c>
      <c r="E39" s="18" t="s">
        <v>21</v>
      </c>
      <c r="F39" s="7" t="s">
        <v>23</v>
      </c>
    </row>
    <row r="40" spans="2:18" x14ac:dyDescent="0.25">
      <c r="B40" s="29" t="s">
        <v>3</v>
      </c>
      <c r="C40" s="31" t="s">
        <v>4</v>
      </c>
      <c r="D40" s="26">
        <v>0.6</v>
      </c>
      <c r="E40" s="26">
        <v>0.65</v>
      </c>
      <c r="F40" s="26">
        <v>0.7</v>
      </c>
    </row>
    <row r="41" spans="2:18" x14ac:dyDescent="0.25">
      <c r="B41" s="22">
        <f>B6</f>
        <v>5</v>
      </c>
      <c r="C41" s="22">
        <f t="shared" ref="C41:C52" si="28">C6</f>
        <v>41</v>
      </c>
      <c r="D41" s="1">
        <f>I24</f>
        <v>14.42485338394636</v>
      </c>
      <c r="E41" s="1">
        <f t="shared" ref="E41:F41" si="29">J24</f>
        <v>15.349674648349227</v>
      </c>
      <c r="F41" s="1">
        <f t="shared" si="29"/>
        <v>16.329544428108122</v>
      </c>
    </row>
    <row r="42" spans="2:18" x14ac:dyDescent="0.25">
      <c r="B42" s="22">
        <f t="shared" ref="B42:B52" si="30">B7</f>
        <v>10</v>
      </c>
      <c r="C42" s="22">
        <f t="shared" si="28"/>
        <v>50</v>
      </c>
      <c r="D42" s="1">
        <f t="shared" ref="D42:F42" si="31">I25</f>
        <v>13.856116439820065</v>
      </c>
      <c r="E42" s="1">
        <f t="shared" si="31"/>
        <v>14.750759526459341</v>
      </c>
      <c r="F42" s="1">
        <f t="shared" si="31"/>
        <v>15.699487386218745</v>
      </c>
    </row>
    <row r="43" spans="2:18" x14ac:dyDescent="0.25">
      <c r="B43" s="27">
        <f t="shared" si="30"/>
        <v>15</v>
      </c>
      <c r="C43" s="27">
        <f t="shared" si="28"/>
        <v>59</v>
      </c>
      <c r="D43" s="28">
        <f t="shared" ref="D43:F43" si="32">I26</f>
        <v>13.349793027184822</v>
      </c>
      <c r="E43" s="28">
        <f t="shared" si="32"/>
        <v>14.217139910287957</v>
      </c>
      <c r="F43" s="28">
        <f t="shared" si="32"/>
        <v>15.137641180209094</v>
      </c>
      <c r="P43" s="1"/>
      <c r="Q43" s="1"/>
      <c r="R43" s="1"/>
    </row>
    <row r="44" spans="2:18" x14ac:dyDescent="0.25">
      <c r="B44" s="27">
        <f t="shared" si="30"/>
        <v>20</v>
      </c>
      <c r="C44" s="27">
        <f t="shared" si="28"/>
        <v>68</v>
      </c>
      <c r="D44" s="28">
        <f t="shared" ref="D44:F44" si="33">I27</f>
        <v>12.895151207464346</v>
      </c>
      <c r="E44" s="28">
        <f t="shared" si="33"/>
        <v>13.737642708762557</v>
      </c>
      <c r="F44" s="28">
        <f t="shared" si="33"/>
        <v>14.632394083922547</v>
      </c>
    </row>
    <row r="45" spans="2:18" x14ac:dyDescent="0.25">
      <c r="B45" s="27">
        <f t="shared" si="30"/>
        <v>25</v>
      </c>
      <c r="C45" s="27">
        <f t="shared" si="28"/>
        <v>77</v>
      </c>
      <c r="D45" s="28">
        <f t="shared" ref="D45:F45" si="34">I28</f>
        <v>12.483890722220281</v>
      </c>
      <c r="E45" s="28">
        <f t="shared" si="34"/>
        <v>13.303616715076759</v>
      </c>
      <c r="F45" s="28">
        <f t="shared" si="34"/>
        <v>14.174744537074005</v>
      </c>
    </row>
    <row r="46" spans="2:18" x14ac:dyDescent="0.25">
      <c r="B46" s="27">
        <f t="shared" si="30"/>
        <v>30</v>
      </c>
      <c r="C46" s="27">
        <f t="shared" si="28"/>
        <v>86</v>
      </c>
      <c r="D46" s="28">
        <f t="shared" ref="D46:F46" si="35">I29</f>
        <v>12.109474920694849</v>
      </c>
      <c r="E46" s="28">
        <f t="shared" si="35"/>
        <v>12.908241962618879</v>
      </c>
      <c r="F46" s="28">
        <f t="shared" si="35"/>
        <v>13.757588740512448</v>
      </c>
    </row>
    <row r="47" spans="2:18" x14ac:dyDescent="0.25">
      <c r="B47" s="27">
        <f t="shared" si="30"/>
        <v>35</v>
      </c>
      <c r="C47" s="27">
        <f t="shared" si="28"/>
        <v>95</v>
      </c>
      <c r="D47" s="28">
        <f t="shared" ref="D47:F47" si="36">I30</f>
        <v>11.766674742650126</v>
      </c>
      <c r="E47" s="28">
        <f t="shared" si="36"/>
        <v>12.546057705541834</v>
      </c>
      <c r="F47" s="28">
        <f t="shared" si="36"/>
        <v>13.375233117336801</v>
      </c>
    </row>
    <row r="48" spans="2:18" x14ac:dyDescent="0.25">
      <c r="B48" s="27">
        <f t="shared" si="30"/>
        <v>40</v>
      </c>
      <c r="C48" s="27">
        <f t="shared" si="28"/>
        <v>104</v>
      </c>
      <c r="D48" s="28">
        <f t="shared" ref="D48:F48" si="37">I31</f>
        <v>11.451249380111838</v>
      </c>
      <c r="E48" s="28">
        <f t="shared" si="37"/>
        <v>12.212631495532509</v>
      </c>
      <c r="F48" s="28">
        <f t="shared" si="37"/>
        <v>13.023052096329366</v>
      </c>
    </row>
    <row r="49" spans="2:6" x14ac:dyDescent="0.25">
      <c r="B49" s="27">
        <f t="shared" si="30"/>
        <v>45</v>
      </c>
      <c r="C49" s="27">
        <f t="shared" si="28"/>
        <v>113</v>
      </c>
      <c r="D49" s="28">
        <f t="shared" ref="D49:F49" si="38">I32</f>
        <v>11.159717605116155</v>
      </c>
      <c r="E49" s="28">
        <f t="shared" si="38"/>
        <v>11.904321965522373</v>
      </c>
      <c r="F49" s="28">
        <f t="shared" si="38"/>
        <v>12.697242529172065</v>
      </c>
    </row>
    <row r="50" spans="2:6" x14ac:dyDescent="0.25">
      <c r="B50" s="27">
        <f t="shared" si="30"/>
        <v>50</v>
      </c>
      <c r="C50" s="27">
        <f t="shared" si="28"/>
        <v>122</v>
      </c>
      <c r="D50" s="28">
        <f t="shared" ref="D50:F50" si="39">I33</f>
        <v>10.889190772931331</v>
      </c>
      <c r="E50" s="28">
        <f t="shared" si="39"/>
        <v>11.61810542655061</v>
      </c>
      <c r="F50" s="28">
        <f t="shared" si="39"/>
        <v>12.394643989061047</v>
      </c>
    </row>
    <row r="51" spans="2:6" x14ac:dyDescent="0.25">
      <c r="B51" s="27">
        <f t="shared" si="30"/>
        <v>55</v>
      </c>
      <c r="C51" s="27">
        <f t="shared" si="28"/>
        <v>131</v>
      </c>
      <c r="D51" s="28">
        <f t="shared" ref="D51:F51" si="40">I34</f>
        <v>10.637248721699288</v>
      </c>
      <c r="E51" s="28">
        <f t="shared" si="40"/>
        <v>11.351446892136604</v>
      </c>
      <c r="F51" s="28">
        <f t="shared" si="40"/>
        <v>12.11260498502001</v>
      </c>
    </row>
    <row r="52" spans="2:6" x14ac:dyDescent="0.25">
      <c r="B52" s="36">
        <f t="shared" si="30"/>
        <v>60</v>
      </c>
      <c r="C52" s="36">
        <f t="shared" si="28"/>
        <v>140</v>
      </c>
      <c r="D52" s="12">
        <f t="shared" ref="D52" si="41">I35</f>
        <v>10.401846102107362</v>
      </c>
      <c r="E52" s="12">
        <f t="shared" ref="E52" si="42">J35</f>
        <v>11.102202647913607</v>
      </c>
      <c r="F52" s="12">
        <f t="shared" ref="F52" si="43">K35</f>
        <v>11.848881809902259</v>
      </c>
    </row>
  </sheetData>
  <sheetProtection algorithmName="SHA-512" hashValue="EszZkjEHbVNo1hfyAIHhm9+wOWx7/GzPujwN9T1SmBhcU1flU3EAZriW8gx8xAVaZ6wUoWk2DzL3pZlF2P4u/A==" saltValue="6ZoiwVDfymgTiTi8Uw4WSg==" spinCount="100000" sheet="1" objects="1" scenarios="1"/>
  <mergeCells count="5">
    <mergeCell ref="B22:C22"/>
    <mergeCell ref="B39:C39"/>
    <mergeCell ref="R13:S13"/>
    <mergeCell ref="O13:P13"/>
    <mergeCell ref="B4:C4"/>
  </mergeCells>
  <phoneticPr fontId="1" type="noConversion"/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90"/>
  <sheetViews>
    <sheetView zoomScale="75" zoomScaleNormal="75" workbookViewId="0"/>
  </sheetViews>
  <sheetFormatPr defaultRowHeight="15.75" x14ac:dyDescent="0.25"/>
  <cols>
    <col min="1" max="1" width="2.5" customWidth="1"/>
    <col min="2" max="3" width="6.875" customWidth="1"/>
    <col min="4" max="19" width="8" customWidth="1"/>
  </cols>
  <sheetData>
    <row r="2" spans="2:19" x14ac:dyDescent="0.25">
      <c r="B2" s="10" t="s">
        <v>56</v>
      </c>
    </row>
    <row r="3" spans="2:19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2:19" x14ac:dyDescent="0.25">
      <c r="B4" s="90" t="s">
        <v>0</v>
      </c>
      <c r="C4" s="91"/>
      <c r="F4" t="s">
        <v>1</v>
      </c>
      <c r="O4" t="s">
        <v>2</v>
      </c>
    </row>
    <row r="5" spans="2:19" x14ac:dyDescent="0.25">
      <c r="B5" s="19" t="s">
        <v>3</v>
      </c>
      <c r="C5" s="21" t="s">
        <v>4</v>
      </c>
      <c r="D5" s="20">
        <v>10</v>
      </c>
      <c r="E5" s="20">
        <v>20</v>
      </c>
      <c r="F5" s="20">
        <v>30</v>
      </c>
      <c r="G5" s="20">
        <v>40</v>
      </c>
      <c r="H5" s="20">
        <v>50</v>
      </c>
      <c r="I5" s="20">
        <v>60</v>
      </c>
      <c r="J5" s="20">
        <v>65</v>
      </c>
      <c r="K5" s="20">
        <v>70</v>
      </c>
      <c r="L5" s="20">
        <v>80</v>
      </c>
      <c r="M5" s="20">
        <v>90</v>
      </c>
      <c r="O5" t="s">
        <v>5</v>
      </c>
    </row>
    <row r="6" spans="2:19" x14ac:dyDescent="0.25">
      <c r="B6" s="42">
        <v>5</v>
      </c>
      <c r="C6" s="14">
        <f>B6*9/5+32</f>
        <v>41</v>
      </c>
      <c r="D6" s="1">
        <f>($P$9-$P$10*LN(-($B6+$P$8)*LN(D$5/100)))*100</f>
        <v>6.2972553090174577</v>
      </c>
      <c r="E6" s="1">
        <f t="shared" ref="D6:M17" si="0">($P$9-$P$10*LN(-($B6+$P$8)*LN(E$5/100)))*100</f>
        <v>8.6603121835951988</v>
      </c>
      <c r="F6" s="1">
        <f t="shared" si="0"/>
        <v>10.575436027789586</v>
      </c>
      <c r="G6" s="1">
        <f t="shared" si="0"/>
        <v>12.377008913438875</v>
      </c>
      <c r="H6" s="1">
        <f t="shared" si="0"/>
        <v>14.218453632761294</v>
      </c>
      <c r="I6" s="1">
        <f t="shared" si="0"/>
        <v>16.232256076587294</v>
      </c>
      <c r="J6" s="1">
        <f t="shared" si="0"/>
        <v>17.356713619565262</v>
      </c>
      <c r="K6" s="1">
        <f t="shared" si="0"/>
        <v>18.60228038074473</v>
      </c>
      <c r="L6" s="1">
        <f t="shared" si="0"/>
        <v>21.696805415402761</v>
      </c>
      <c r="M6" s="1">
        <f t="shared" si="0"/>
        <v>26.648125008370986</v>
      </c>
      <c r="O6" t="s">
        <v>6</v>
      </c>
    </row>
    <row r="7" spans="2:19" x14ac:dyDescent="0.25">
      <c r="B7" s="43">
        <f>B6+5</f>
        <v>10</v>
      </c>
      <c r="C7" s="14">
        <f>B7*9/5+32</f>
        <v>50</v>
      </c>
      <c r="D7" s="1">
        <f t="shared" si="0"/>
        <v>5.6937413518633466</v>
      </c>
      <c r="E7" s="1">
        <f t="shared" si="0"/>
        <v>8.0567982264410816</v>
      </c>
      <c r="F7" s="1">
        <f t="shared" si="0"/>
        <v>9.9719220706354701</v>
      </c>
      <c r="G7" s="1">
        <f t="shared" si="0"/>
        <v>11.773494956284758</v>
      </c>
      <c r="H7" s="1">
        <f t="shared" si="0"/>
        <v>13.614939675607179</v>
      </c>
      <c r="I7" s="1">
        <f t="shared" si="0"/>
        <v>15.628742119433181</v>
      </c>
      <c r="J7" s="1">
        <f t="shared" si="0"/>
        <v>16.753199662411149</v>
      </c>
      <c r="K7" s="1">
        <f t="shared" si="0"/>
        <v>17.998766423590613</v>
      </c>
      <c r="L7" s="1">
        <f t="shared" si="0"/>
        <v>21.093291458248643</v>
      </c>
      <c r="M7" s="1">
        <f t="shared" si="0"/>
        <v>26.044611051216869</v>
      </c>
      <c r="O7" t="s">
        <v>7</v>
      </c>
    </row>
    <row r="8" spans="2:19" x14ac:dyDescent="0.25">
      <c r="B8" s="43">
        <f t="shared" ref="B8:B17" si="1">B7+5</f>
        <v>15</v>
      </c>
      <c r="C8" s="14">
        <f t="shared" ref="C8:C17" si="2">B8*9/5+32</f>
        <v>59</v>
      </c>
      <c r="D8" s="1">
        <f t="shared" si="0"/>
        <v>5.1408337390551173</v>
      </c>
      <c r="E8" s="1">
        <f t="shared" si="0"/>
        <v>7.5038906136328523</v>
      </c>
      <c r="F8" s="1">
        <f t="shared" si="0"/>
        <v>9.4190144578272346</v>
      </c>
      <c r="G8" s="1">
        <f t="shared" si="0"/>
        <v>11.220587343476529</v>
      </c>
      <c r="H8" s="1">
        <f t="shared" si="0"/>
        <v>13.062032062798949</v>
      </c>
      <c r="I8" s="1">
        <f t="shared" si="0"/>
        <v>15.075834506624949</v>
      </c>
      <c r="J8" s="1">
        <f t="shared" si="0"/>
        <v>16.200292049602915</v>
      </c>
      <c r="K8" s="1">
        <f t="shared" si="0"/>
        <v>17.445858810782379</v>
      </c>
      <c r="L8" s="1">
        <f t="shared" si="0"/>
        <v>20.54038384544041</v>
      </c>
      <c r="M8" s="1">
        <f t="shared" si="0"/>
        <v>25.491703438408642</v>
      </c>
      <c r="O8" t="s">
        <v>8</v>
      </c>
      <c r="P8">
        <v>47.201300000000003</v>
      </c>
    </row>
    <row r="9" spans="2:19" x14ac:dyDescent="0.25">
      <c r="B9" s="43">
        <f t="shared" si="1"/>
        <v>20</v>
      </c>
      <c r="C9" s="14">
        <f t="shared" si="2"/>
        <v>68</v>
      </c>
      <c r="D9" s="1">
        <f t="shared" si="0"/>
        <v>4.6306982004106096</v>
      </c>
      <c r="E9" s="1">
        <f t="shared" si="0"/>
        <v>6.9937550749883446</v>
      </c>
      <c r="F9" s="1">
        <f t="shared" si="0"/>
        <v>8.9088789191827278</v>
      </c>
      <c r="G9" s="1">
        <f t="shared" si="0"/>
        <v>10.710451804832022</v>
      </c>
      <c r="H9" s="1">
        <f t="shared" si="0"/>
        <v>12.551896524154438</v>
      </c>
      <c r="I9" s="1">
        <f t="shared" si="0"/>
        <v>14.565698967980442</v>
      </c>
      <c r="J9" s="1">
        <f t="shared" si="0"/>
        <v>15.690156510958408</v>
      </c>
      <c r="K9" s="1">
        <f t="shared" si="0"/>
        <v>16.935723272137871</v>
      </c>
      <c r="L9" s="1">
        <f t="shared" si="0"/>
        <v>20.030248306795905</v>
      </c>
      <c r="M9" s="1">
        <f t="shared" si="0"/>
        <v>24.981567899764134</v>
      </c>
      <c r="O9" t="s">
        <v>9</v>
      </c>
      <c r="P9">
        <v>0.37896000000000002</v>
      </c>
    </row>
    <row r="10" spans="2:19" x14ac:dyDescent="0.25">
      <c r="B10" s="43">
        <f t="shared" si="1"/>
        <v>25</v>
      </c>
      <c r="C10" s="14">
        <f t="shared" si="2"/>
        <v>77</v>
      </c>
      <c r="D10" s="1">
        <f t="shared" si="0"/>
        <v>4.1571897039293422</v>
      </c>
      <c r="E10" s="1">
        <f t="shared" si="0"/>
        <v>6.5202465785070771</v>
      </c>
      <c r="F10" s="1">
        <f t="shared" si="0"/>
        <v>8.4353704227014656</v>
      </c>
      <c r="G10" s="1">
        <f t="shared" si="0"/>
        <v>10.23694330835076</v>
      </c>
      <c r="H10" s="1">
        <f t="shared" si="0"/>
        <v>12.078388027673176</v>
      </c>
      <c r="I10" s="1">
        <f t="shared" si="0"/>
        <v>14.092190471499174</v>
      </c>
      <c r="J10" s="1">
        <f t="shared" si="0"/>
        <v>15.216648014477139</v>
      </c>
      <c r="K10" s="1">
        <f t="shared" si="0"/>
        <v>16.462214775656605</v>
      </c>
      <c r="L10" s="1">
        <f t="shared" si="0"/>
        <v>19.556739810314639</v>
      </c>
      <c r="M10" s="1">
        <f t="shared" si="0"/>
        <v>24.508059403282868</v>
      </c>
      <c r="O10" t="s">
        <v>10</v>
      </c>
      <c r="P10">
        <v>6.5979999999999997E-2</v>
      </c>
    </row>
    <row r="11" spans="2:19" x14ac:dyDescent="0.25">
      <c r="B11" s="43">
        <f t="shared" si="1"/>
        <v>30</v>
      </c>
      <c r="C11" s="14">
        <f t="shared" si="2"/>
        <v>86</v>
      </c>
      <c r="D11" s="1">
        <f t="shared" si="0"/>
        <v>3.7153992034830829</v>
      </c>
      <c r="E11" s="1">
        <f t="shared" si="0"/>
        <v>6.0784560780608228</v>
      </c>
      <c r="F11" s="1">
        <f t="shared" si="0"/>
        <v>7.993579922255206</v>
      </c>
      <c r="G11" s="1">
        <f t="shared" si="0"/>
        <v>9.7951528079045005</v>
      </c>
      <c r="H11" s="1">
        <f t="shared" si="0"/>
        <v>11.636597527226916</v>
      </c>
      <c r="I11" s="1">
        <f t="shared" si="0"/>
        <v>13.650399971052915</v>
      </c>
      <c r="J11" s="1">
        <f t="shared" si="0"/>
        <v>14.774857514030884</v>
      </c>
      <c r="K11" s="1">
        <f t="shared" si="0"/>
        <v>16.020424275210349</v>
      </c>
      <c r="L11" s="1">
        <f t="shared" si="0"/>
        <v>19.114949309868383</v>
      </c>
      <c r="M11" s="1">
        <f t="shared" si="0"/>
        <v>24.066268902836612</v>
      </c>
    </row>
    <row r="12" spans="2:19" x14ac:dyDescent="0.25">
      <c r="B12" s="43">
        <f t="shared" si="1"/>
        <v>35</v>
      </c>
      <c r="C12" s="14">
        <f t="shared" si="2"/>
        <v>95</v>
      </c>
      <c r="D12" s="1">
        <f t="shared" si="0"/>
        <v>3.3013428961412847</v>
      </c>
      <c r="E12" s="1">
        <f t="shared" si="0"/>
        <v>5.6643997707190197</v>
      </c>
      <c r="F12" s="1">
        <f t="shared" si="0"/>
        <v>7.5795236149134029</v>
      </c>
      <c r="G12" s="1">
        <f t="shared" si="0"/>
        <v>9.3810965005626965</v>
      </c>
      <c r="H12" s="1">
        <f t="shared" si="0"/>
        <v>11.222541219885118</v>
      </c>
      <c r="I12" s="1">
        <f t="shared" si="0"/>
        <v>13.236343663711114</v>
      </c>
      <c r="J12" s="1">
        <f t="shared" si="0"/>
        <v>14.36080120668908</v>
      </c>
      <c r="K12" s="1">
        <f t="shared" si="0"/>
        <v>15.606367967868549</v>
      </c>
      <c r="L12" s="1">
        <f t="shared" si="0"/>
        <v>18.70089300252658</v>
      </c>
      <c r="M12" s="1">
        <f t="shared" si="0"/>
        <v>23.652212595494809</v>
      </c>
    </row>
    <row r="13" spans="2:19" x14ac:dyDescent="0.25">
      <c r="B13" s="43">
        <f t="shared" si="1"/>
        <v>40</v>
      </c>
      <c r="C13" s="14">
        <f t="shared" si="2"/>
        <v>104</v>
      </c>
      <c r="D13" s="1">
        <f t="shared" si="0"/>
        <v>2.9117433869315756</v>
      </c>
      <c r="E13" s="1">
        <f t="shared" si="0"/>
        <v>5.2748002615093101</v>
      </c>
      <c r="F13" s="1">
        <f t="shared" si="0"/>
        <v>7.1899241057036987</v>
      </c>
      <c r="G13" s="1">
        <f t="shared" si="0"/>
        <v>8.991496991352987</v>
      </c>
      <c r="H13" s="1">
        <f t="shared" si="0"/>
        <v>10.832941710675403</v>
      </c>
      <c r="I13" s="1">
        <f t="shared" si="0"/>
        <v>12.846744154501405</v>
      </c>
      <c r="J13" s="1">
        <f t="shared" si="0"/>
        <v>13.971201697479371</v>
      </c>
      <c r="K13" s="1">
        <f t="shared" si="0"/>
        <v>15.216768458658839</v>
      </c>
      <c r="L13" s="1">
        <f t="shared" si="0"/>
        <v>18.311293493316871</v>
      </c>
      <c r="M13" s="1">
        <f t="shared" si="0"/>
        <v>23.2626130862851</v>
      </c>
      <c r="O13" s="92" t="s">
        <v>27</v>
      </c>
      <c r="P13" s="93"/>
      <c r="Q13" s="30" t="s">
        <v>28</v>
      </c>
      <c r="R13" s="94" t="s">
        <v>40</v>
      </c>
      <c r="S13" s="94"/>
    </row>
    <row r="14" spans="2:19" x14ac:dyDescent="0.25">
      <c r="B14" s="43">
        <f t="shared" si="1"/>
        <v>45</v>
      </c>
      <c r="C14" s="14">
        <f t="shared" si="2"/>
        <v>113</v>
      </c>
      <c r="D14" s="1">
        <f t="shared" si="0"/>
        <v>2.5438719550893829</v>
      </c>
      <c r="E14" s="1">
        <f t="shared" si="0"/>
        <v>4.9069288296671232</v>
      </c>
      <c r="F14" s="1">
        <f t="shared" si="0"/>
        <v>6.8220526738615064</v>
      </c>
      <c r="G14" s="1">
        <f t="shared" si="0"/>
        <v>8.6236255595108009</v>
      </c>
      <c r="H14" s="1">
        <f t="shared" si="0"/>
        <v>10.465070278833217</v>
      </c>
      <c r="I14" s="1">
        <f t="shared" si="0"/>
        <v>12.478872722659212</v>
      </c>
      <c r="J14" s="1">
        <f t="shared" si="0"/>
        <v>13.603330265637185</v>
      </c>
      <c r="K14" s="1">
        <f t="shared" si="0"/>
        <v>14.848897026816649</v>
      </c>
      <c r="L14" s="1">
        <f t="shared" si="0"/>
        <v>17.943422061474678</v>
      </c>
      <c r="M14" s="1">
        <f t="shared" si="0"/>
        <v>22.89474165444291</v>
      </c>
      <c r="O14" s="29" t="s">
        <v>3</v>
      </c>
      <c r="P14" s="31" t="s">
        <v>4</v>
      </c>
      <c r="Q14" s="34" t="s">
        <v>39</v>
      </c>
      <c r="R14" s="29" t="s">
        <v>41</v>
      </c>
      <c r="S14" s="29" t="s">
        <v>42</v>
      </c>
    </row>
    <row r="15" spans="2:19" x14ac:dyDescent="0.25">
      <c r="B15" s="43">
        <f t="shared" si="1"/>
        <v>50</v>
      </c>
      <c r="C15" s="14">
        <f t="shared" si="2"/>
        <v>122</v>
      </c>
      <c r="D15" s="1">
        <f t="shared" si="0"/>
        <v>2.195432527732871</v>
      </c>
      <c r="E15" s="1">
        <f t="shared" si="0"/>
        <v>4.558489402310606</v>
      </c>
      <c r="F15" s="1">
        <f t="shared" si="0"/>
        <v>6.4736132465049891</v>
      </c>
      <c r="G15" s="1">
        <f t="shared" si="0"/>
        <v>8.2751861321542837</v>
      </c>
      <c r="H15" s="1">
        <f t="shared" si="0"/>
        <v>10.116630851476705</v>
      </c>
      <c r="I15" s="1">
        <f t="shared" si="0"/>
        <v>12.130433295302701</v>
      </c>
      <c r="J15" s="1">
        <f t="shared" si="0"/>
        <v>13.254890838280669</v>
      </c>
      <c r="K15" s="1">
        <f t="shared" si="0"/>
        <v>14.500457599460134</v>
      </c>
      <c r="L15" s="1">
        <f t="shared" si="0"/>
        <v>17.594982634118168</v>
      </c>
      <c r="M15" s="1">
        <f t="shared" si="0"/>
        <v>22.546302227086397</v>
      </c>
      <c r="O15" s="41">
        <f>'T &amp; RH'!B14</f>
        <v>30</v>
      </c>
      <c r="P15" s="14">
        <f>O15*9/5+32</f>
        <v>86</v>
      </c>
      <c r="Q15" s="33">
        <f>'T &amp; RH'!C14</f>
        <v>65</v>
      </c>
      <c r="R15" s="1">
        <f>($P$9-$P$10*LN(-($O15+$P$8)*LN(Q15/100)))*100</f>
        <v>14.774857514030884</v>
      </c>
      <c r="S15" s="1">
        <f>100*R15/(100+R15)</f>
        <v>12.872904252766945</v>
      </c>
    </row>
    <row r="16" spans="2:19" x14ac:dyDescent="0.25">
      <c r="B16" s="43">
        <f t="shared" si="1"/>
        <v>55</v>
      </c>
      <c r="C16" s="14">
        <f t="shared" si="2"/>
        <v>131</v>
      </c>
      <c r="D16" s="1">
        <f t="shared" si="0"/>
        <v>1.8644747892709701</v>
      </c>
      <c r="E16" s="1">
        <f t="shared" si="0"/>
        <v>4.2275316638487048</v>
      </c>
      <c r="F16" s="1">
        <f t="shared" si="0"/>
        <v>6.1426555080430933</v>
      </c>
      <c r="G16" s="1">
        <f t="shared" si="0"/>
        <v>7.9442283936923879</v>
      </c>
      <c r="H16" s="1">
        <f t="shared" si="0"/>
        <v>9.7856731130148038</v>
      </c>
      <c r="I16" s="1">
        <f t="shared" si="0"/>
        <v>11.7994755568408</v>
      </c>
      <c r="J16" s="1">
        <f t="shared" si="0"/>
        <v>12.923933099818772</v>
      </c>
      <c r="K16" s="1">
        <f t="shared" si="0"/>
        <v>14.169499860998236</v>
      </c>
      <c r="L16" s="1">
        <f t="shared" si="0"/>
        <v>17.264024895656267</v>
      </c>
      <c r="M16" s="1">
        <f t="shared" si="0"/>
        <v>22.215344488624496</v>
      </c>
    </row>
    <row r="17" spans="2:17" x14ac:dyDescent="0.25">
      <c r="B17" s="44">
        <f t="shared" si="1"/>
        <v>60</v>
      </c>
      <c r="C17" s="16">
        <f t="shared" si="2"/>
        <v>140</v>
      </c>
      <c r="D17" s="2">
        <f t="shared" si="0"/>
        <v>1.5493280651744823</v>
      </c>
      <c r="E17" s="2">
        <f t="shared" si="0"/>
        <v>3.9123849397522226</v>
      </c>
      <c r="F17" s="2">
        <f t="shared" si="0"/>
        <v>5.8275087839466053</v>
      </c>
      <c r="G17" s="2">
        <f t="shared" si="0"/>
        <v>7.6290816695958998</v>
      </c>
      <c r="H17" s="2">
        <f t="shared" si="0"/>
        <v>9.4705263889183158</v>
      </c>
      <c r="I17" s="2">
        <f t="shared" si="0"/>
        <v>11.484328832744312</v>
      </c>
      <c r="J17" s="2">
        <f t="shared" si="0"/>
        <v>12.60878637572228</v>
      </c>
      <c r="K17" s="2">
        <f t="shared" si="0"/>
        <v>13.854353136901748</v>
      </c>
      <c r="L17" s="2">
        <f t="shared" si="0"/>
        <v>16.948878171559777</v>
      </c>
      <c r="M17" s="2">
        <f t="shared" si="0"/>
        <v>21.900197764528009</v>
      </c>
    </row>
    <row r="18" spans="2:17" x14ac:dyDescent="0.25">
      <c r="B18" t="s">
        <v>44</v>
      </c>
      <c r="D18" s="5"/>
      <c r="E18" s="5"/>
      <c r="F18" s="5"/>
      <c r="G18" s="5"/>
      <c r="H18" s="5"/>
      <c r="I18" s="5"/>
      <c r="L18" s="5"/>
      <c r="M18" s="5"/>
    </row>
    <row r="19" spans="2:17" x14ac:dyDescent="0.25">
      <c r="N19" s="1"/>
    </row>
    <row r="20" spans="2:17" x14ac:dyDescent="0.25">
      <c r="B20" s="10" t="s">
        <v>58</v>
      </c>
    </row>
    <row r="21" spans="2:17" x14ac:dyDescent="0.2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2:17" x14ac:dyDescent="0.25">
      <c r="B22" s="90" t="s">
        <v>0</v>
      </c>
      <c r="C22" s="91"/>
      <c r="F22" t="s">
        <v>1</v>
      </c>
      <c r="O22" t="s">
        <v>18</v>
      </c>
    </row>
    <row r="23" spans="2:17" x14ac:dyDescent="0.25">
      <c r="B23" s="19" t="s">
        <v>3</v>
      </c>
      <c r="C23" s="21" t="s">
        <v>4</v>
      </c>
      <c r="D23" s="24">
        <f t="shared" ref="D23:M23" si="3">D5</f>
        <v>10</v>
      </c>
      <c r="E23" s="24">
        <f t="shared" si="3"/>
        <v>20</v>
      </c>
      <c r="F23" s="24">
        <f t="shared" si="3"/>
        <v>30</v>
      </c>
      <c r="G23" s="24">
        <f t="shared" si="3"/>
        <v>40</v>
      </c>
      <c r="H23" s="24">
        <f t="shared" si="3"/>
        <v>50</v>
      </c>
      <c r="I23" s="24">
        <f t="shared" si="3"/>
        <v>60</v>
      </c>
      <c r="J23" s="24">
        <f t="shared" si="3"/>
        <v>65</v>
      </c>
      <c r="K23" s="24">
        <f t="shared" si="3"/>
        <v>70</v>
      </c>
      <c r="L23" s="24">
        <f t="shared" si="3"/>
        <v>80</v>
      </c>
      <c r="M23" s="24">
        <f t="shared" si="3"/>
        <v>90</v>
      </c>
      <c r="O23" s="10" t="s">
        <v>63</v>
      </c>
    </row>
    <row r="24" spans="2:17" x14ac:dyDescent="0.25">
      <c r="B24" s="22">
        <f t="shared" ref="B24:C35" si="4">B6</f>
        <v>5</v>
      </c>
      <c r="C24" s="13">
        <f t="shared" si="4"/>
        <v>41</v>
      </c>
      <c r="D24" s="1">
        <f t="shared" ref="D24:M24" si="5">(100*D6)/(100+D6)</f>
        <v>5.9241937063291656</v>
      </c>
      <c r="E24" s="1">
        <f t="shared" si="5"/>
        <v>7.9700785038814521</v>
      </c>
      <c r="F24" s="1">
        <f t="shared" si="5"/>
        <v>9.5640011992643554</v>
      </c>
      <c r="G24" s="1">
        <f t="shared" si="5"/>
        <v>11.013826611965234</v>
      </c>
      <c r="H24" s="1">
        <f t="shared" si="5"/>
        <v>12.448473237500576</v>
      </c>
      <c r="I24" s="1">
        <f t="shared" si="5"/>
        <v>13.965362649324815</v>
      </c>
      <c r="J24" s="1">
        <f t="shared" si="5"/>
        <v>14.789706599854563</v>
      </c>
      <c r="K24" s="1">
        <f t="shared" si="5"/>
        <v>15.68458913355332</v>
      </c>
      <c r="L24" s="1">
        <f t="shared" si="5"/>
        <v>17.828574333847442</v>
      </c>
      <c r="M24" s="1">
        <f t="shared" si="5"/>
        <v>21.041073451825394</v>
      </c>
      <c r="O24" t="s">
        <v>19</v>
      </c>
      <c r="P24" t="s">
        <v>20</v>
      </c>
    </row>
    <row r="25" spans="2:17" x14ac:dyDescent="0.25">
      <c r="B25" s="22">
        <f t="shared" si="4"/>
        <v>10</v>
      </c>
      <c r="C25" s="13">
        <f t="shared" si="4"/>
        <v>50</v>
      </c>
      <c r="D25" s="1">
        <f t="shared" ref="D25:M25" si="6">(100*D7)/(100+D7)</f>
        <v>5.3870184544876718</v>
      </c>
      <c r="E25" s="1">
        <f t="shared" si="6"/>
        <v>7.4560771359868161</v>
      </c>
      <c r="F25" s="1">
        <f t="shared" si="6"/>
        <v>9.0676982659541583</v>
      </c>
      <c r="G25" s="1">
        <f t="shared" si="6"/>
        <v>10.533351364640998</v>
      </c>
      <c r="H25" s="1">
        <f t="shared" si="6"/>
        <v>11.983406156338672</v>
      </c>
      <c r="I25" s="1">
        <f t="shared" si="6"/>
        <v>13.516312495460875</v>
      </c>
      <c r="J25" s="1">
        <f t="shared" si="6"/>
        <v>14.349242428346795</v>
      </c>
      <c r="K25" s="1">
        <f t="shared" si="6"/>
        <v>15.253351343503754</v>
      </c>
      <c r="L25" s="1">
        <f t="shared" si="6"/>
        <v>17.419042132091462</v>
      </c>
      <c r="M25" s="1">
        <f t="shared" si="6"/>
        <v>20.663010369109653</v>
      </c>
      <c r="O25" s="10" t="s">
        <v>62</v>
      </c>
      <c r="P25" s="10" t="s">
        <v>54</v>
      </c>
      <c r="Q25" s="10" t="s">
        <v>55</v>
      </c>
    </row>
    <row r="26" spans="2:17" x14ac:dyDescent="0.25">
      <c r="B26" s="22">
        <f t="shared" si="4"/>
        <v>15</v>
      </c>
      <c r="C26" s="13">
        <f t="shared" si="4"/>
        <v>59</v>
      </c>
      <c r="D26" s="1">
        <f t="shared" ref="D26:M26" si="7">(100*D8)/(100+D8)</f>
        <v>4.8894740095118037</v>
      </c>
      <c r="E26" s="1">
        <f t="shared" si="7"/>
        <v>6.9801107390631172</v>
      </c>
      <c r="F26" s="1">
        <f t="shared" si="7"/>
        <v>8.6082062651528943</v>
      </c>
      <c r="G26" s="1">
        <f t="shared" si="7"/>
        <v>10.088588463235315</v>
      </c>
      <c r="H26" s="1">
        <f t="shared" si="7"/>
        <v>11.552978329227091</v>
      </c>
      <c r="I26" s="1">
        <f t="shared" si="7"/>
        <v>13.100782254815654</v>
      </c>
      <c r="J26" s="1">
        <f t="shared" si="7"/>
        <v>13.941696499942896</v>
      </c>
      <c r="K26" s="1">
        <f t="shared" si="7"/>
        <v>14.854383958219838</v>
      </c>
      <c r="L26" s="1">
        <f t="shared" si="7"/>
        <v>17.040250901953119</v>
      </c>
      <c r="M26" s="1">
        <f t="shared" si="7"/>
        <v>20.313457176808484</v>
      </c>
    </row>
    <row r="27" spans="2:17" x14ac:dyDescent="0.25">
      <c r="B27" s="22">
        <f t="shared" si="4"/>
        <v>20</v>
      </c>
      <c r="C27" s="13">
        <f t="shared" si="4"/>
        <v>68</v>
      </c>
      <c r="D27" s="1">
        <f t="shared" ref="D27:M27" si="8">(100*D9)/(100+D9)</f>
        <v>4.4257548502074675</v>
      </c>
      <c r="E27" s="1">
        <f t="shared" si="8"/>
        <v>6.5366011970387019</v>
      </c>
      <c r="F27" s="1">
        <f t="shared" si="8"/>
        <v>8.1801217748221244</v>
      </c>
      <c r="G27" s="1">
        <f t="shared" si="8"/>
        <v>9.6742914785617007</v>
      </c>
      <c r="H27" s="1">
        <f t="shared" si="8"/>
        <v>11.152096865343101</v>
      </c>
      <c r="I27" s="1">
        <f t="shared" si="8"/>
        <v>12.713839394504422</v>
      </c>
      <c r="J27" s="1">
        <f t="shared" si="8"/>
        <v>13.562222564261296</v>
      </c>
      <c r="K27" s="1">
        <f t="shared" si="8"/>
        <v>14.482933699160798</v>
      </c>
      <c r="L27" s="1">
        <f t="shared" si="8"/>
        <v>16.687667141701503</v>
      </c>
      <c r="M27" s="1">
        <f t="shared" si="8"/>
        <v>19.988201716111835</v>
      </c>
    </row>
    <row r="28" spans="2:17" x14ac:dyDescent="0.25">
      <c r="B28" s="22">
        <f t="shared" si="4"/>
        <v>25</v>
      </c>
      <c r="C28" s="13">
        <f t="shared" si="4"/>
        <v>77</v>
      </c>
      <c r="D28" s="1">
        <f t="shared" ref="D28:M28" si="9">(100*D10)/(100+D10)</f>
        <v>3.9912652364626076</v>
      </c>
      <c r="E28" s="1">
        <f t="shared" si="9"/>
        <v>6.1211335759550218</v>
      </c>
      <c r="F28" s="1">
        <f t="shared" si="9"/>
        <v>7.7791687249453805</v>
      </c>
      <c r="G28" s="1">
        <f t="shared" si="9"/>
        <v>9.286309109384824</v>
      </c>
      <c r="H28" s="1">
        <f t="shared" si="9"/>
        <v>10.776732463970585</v>
      </c>
      <c r="I28" s="1">
        <f t="shared" si="9"/>
        <v>12.351582008603366</v>
      </c>
      <c r="J28" s="1">
        <f t="shared" si="9"/>
        <v>13.206987251152407</v>
      </c>
      <c r="K28" s="1">
        <f t="shared" si="9"/>
        <v>14.135241037076346</v>
      </c>
      <c r="L28" s="1">
        <f t="shared" si="9"/>
        <v>16.357705840208432</v>
      </c>
      <c r="M28" s="1">
        <f t="shared" si="9"/>
        <v>19.683914054030041</v>
      </c>
    </row>
    <row r="29" spans="2:17" x14ac:dyDescent="0.25">
      <c r="B29" s="22">
        <f t="shared" si="4"/>
        <v>30</v>
      </c>
      <c r="C29" s="13">
        <f t="shared" si="4"/>
        <v>86</v>
      </c>
      <c r="D29" s="1">
        <f t="shared" ref="D29:M29" si="10">(100*D11)/(100+D11)</f>
        <v>3.5823023697702818</v>
      </c>
      <c r="E29" s="1">
        <f t="shared" si="10"/>
        <v>5.7301513453286121</v>
      </c>
      <c r="F29" s="1">
        <f t="shared" si="10"/>
        <v>7.4019028983109916</v>
      </c>
      <c r="G29" s="1">
        <f t="shared" si="10"/>
        <v>8.9212980331125475</v>
      </c>
      <c r="H29" s="1">
        <f t="shared" si="10"/>
        <v>10.423640441378447</v>
      </c>
      <c r="I29" s="1">
        <f t="shared" si="10"/>
        <v>12.010868395121978</v>
      </c>
      <c r="J29" s="1">
        <f t="shared" si="10"/>
        <v>12.872904252766945</v>
      </c>
      <c r="K29" s="1">
        <f t="shared" si="10"/>
        <v>13.80827933985876</v>
      </c>
      <c r="L29" s="1">
        <f t="shared" si="10"/>
        <v>16.047481378800164</v>
      </c>
      <c r="M29" s="1">
        <f t="shared" si="10"/>
        <v>19.397914611008638</v>
      </c>
    </row>
    <row r="30" spans="2:17" x14ac:dyDescent="0.25">
      <c r="B30" s="22">
        <f t="shared" si="4"/>
        <v>35</v>
      </c>
      <c r="C30" s="13">
        <f t="shared" si="4"/>
        <v>95</v>
      </c>
      <c r="D30" s="1">
        <f t="shared" ref="D30:M30" si="11">(100*D12)/(100+D12)</f>
        <v>3.195837346916623</v>
      </c>
      <c r="E30" s="1">
        <f t="shared" si="11"/>
        <v>5.3607457033875079</v>
      </c>
      <c r="F30" s="1">
        <f t="shared" si="11"/>
        <v>7.0455076953535407</v>
      </c>
      <c r="G30" s="1">
        <f t="shared" si="11"/>
        <v>8.5765244641832936</v>
      </c>
      <c r="H30" s="1">
        <f t="shared" si="11"/>
        <v>10.09016796127535</v>
      </c>
      <c r="I30" s="1">
        <f t="shared" si="11"/>
        <v>11.689130216903116</v>
      </c>
      <c r="J30" s="1">
        <f t="shared" si="11"/>
        <v>12.557450678169175</v>
      </c>
      <c r="K30" s="1">
        <f t="shared" si="11"/>
        <v>13.499574670667066</v>
      </c>
      <c r="L30" s="1">
        <f t="shared" si="11"/>
        <v>15.754635478714153</v>
      </c>
      <c r="M30" s="1">
        <f t="shared" si="11"/>
        <v>19.128014047648804</v>
      </c>
    </row>
    <row r="31" spans="2:17" x14ac:dyDescent="0.25">
      <c r="B31" s="22">
        <f t="shared" si="4"/>
        <v>40</v>
      </c>
      <c r="C31" s="13">
        <f t="shared" si="4"/>
        <v>104</v>
      </c>
      <c r="D31" s="1">
        <f t="shared" ref="D31:M31" si="12">(100*D13)/(100+D13)</f>
        <v>2.8293596931731004</v>
      </c>
      <c r="E31" s="1">
        <f t="shared" si="12"/>
        <v>5.0105060740142662</v>
      </c>
      <c r="F31" s="1">
        <f t="shared" si="12"/>
        <v>6.7076492176759688</v>
      </c>
      <c r="G31" s="1">
        <f t="shared" si="12"/>
        <v>8.2497233633430511</v>
      </c>
      <c r="H31" s="1">
        <f t="shared" si="12"/>
        <v>9.7741172827067313</v>
      </c>
      <c r="I31" s="1">
        <f t="shared" si="12"/>
        <v>11.384239971436477</v>
      </c>
      <c r="J31" s="1">
        <f t="shared" si="12"/>
        <v>12.258536796483003</v>
      </c>
      <c r="K31" s="1">
        <f t="shared" si="12"/>
        <v>13.207077981985583</v>
      </c>
      <c r="L31" s="1">
        <f t="shared" si="12"/>
        <v>15.477215194465973</v>
      </c>
      <c r="M31" s="1">
        <f t="shared" si="12"/>
        <v>18.872399751902901</v>
      </c>
    </row>
    <row r="32" spans="2:17" x14ac:dyDescent="0.25">
      <c r="B32" s="22">
        <f t="shared" si="4"/>
        <v>45</v>
      </c>
      <c r="C32" s="13">
        <f t="shared" si="4"/>
        <v>113</v>
      </c>
      <c r="D32" s="1">
        <f t="shared" ref="D32:M32" si="13">(100*D14)/(100+D14)</f>
        <v>2.4807644831311904</v>
      </c>
      <c r="E32" s="1">
        <f t="shared" si="13"/>
        <v>4.6774115727229919</v>
      </c>
      <c r="F32" s="1">
        <f t="shared" si="13"/>
        <v>6.3863710751654628</v>
      </c>
      <c r="G32" s="1">
        <f t="shared" si="13"/>
        <v>7.9389962497488549</v>
      </c>
      <c r="H32" s="1">
        <f t="shared" si="13"/>
        <v>9.4736465132530512</v>
      </c>
      <c r="I32" s="1">
        <f t="shared" si="13"/>
        <v>11.094414818175276</v>
      </c>
      <c r="J32" s="1">
        <f t="shared" si="13"/>
        <v>11.974411519300267</v>
      </c>
      <c r="K32" s="1">
        <f t="shared" si="13"/>
        <v>12.92907238225327</v>
      </c>
      <c r="L32" s="1">
        <f t="shared" si="13"/>
        <v>15.213584401614339</v>
      </c>
      <c r="M32" s="1">
        <f t="shared" si="13"/>
        <v>18.629553507519997</v>
      </c>
    </row>
    <row r="33" spans="2:18" x14ac:dyDescent="0.25">
      <c r="B33" s="22">
        <f t="shared" si="4"/>
        <v>50</v>
      </c>
      <c r="C33" s="13">
        <f t="shared" si="4"/>
        <v>122</v>
      </c>
      <c r="D33" s="1">
        <f t="shared" ref="D33:M33" si="14">(100*D15)/(100+D15)</f>
        <v>2.1482687370955587</v>
      </c>
      <c r="E33" s="1">
        <f t="shared" si="14"/>
        <v>4.3597506317931458</v>
      </c>
      <c r="F33" s="1">
        <f t="shared" si="14"/>
        <v>6.080016493398646</v>
      </c>
      <c r="G33" s="1">
        <f t="shared" si="14"/>
        <v>7.642735540582752</v>
      </c>
      <c r="H33" s="1">
        <f t="shared" si="14"/>
        <v>9.1871961330907688</v>
      </c>
      <c r="I33" s="1">
        <f t="shared" si="14"/>
        <v>10.818145385522969</v>
      </c>
      <c r="J33" s="1">
        <f t="shared" si="14"/>
        <v>11.703592436645971</v>
      </c>
      <c r="K33" s="1">
        <f t="shared" si="14"/>
        <v>12.664104496581944</v>
      </c>
      <c r="L33" s="1">
        <f t="shared" si="14"/>
        <v>14.962358291137914</v>
      </c>
      <c r="M33" s="1">
        <f t="shared" si="14"/>
        <v>18.398190575596978</v>
      </c>
    </row>
    <row r="34" spans="2:18" x14ac:dyDescent="0.25">
      <c r="B34" s="22">
        <f t="shared" si="4"/>
        <v>55</v>
      </c>
      <c r="C34" s="13">
        <f t="shared" si="4"/>
        <v>131</v>
      </c>
      <c r="D34" s="1">
        <f t="shared" ref="D34:M34" si="15">(100*D16)/(100+D16)</f>
        <v>1.8303484047093412</v>
      </c>
      <c r="E34" s="1">
        <f t="shared" si="15"/>
        <v>4.0560604250738708</v>
      </c>
      <c r="F34" s="1">
        <f t="shared" si="15"/>
        <v>5.7871696149316953</v>
      </c>
      <c r="G34" s="1">
        <f t="shared" si="15"/>
        <v>7.3595675395615698</v>
      </c>
      <c r="H34" s="1">
        <f t="shared" si="15"/>
        <v>8.9134336344062888</v>
      </c>
      <c r="I34" s="1">
        <f t="shared" si="15"/>
        <v>10.554142135346369</v>
      </c>
      <c r="J34" s="1">
        <f t="shared" si="15"/>
        <v>11.444813110073575</v>
      </c>
      <c r="K34" s="1">
        <f t="shared" si="15"/>
        <v>12.410932760719504</v>
      </c>
      <c r="L34" s="1">
        <f t="shared" si="15"/>
        <v>14.722354030588768</v>
      </c>
      <c r="M34" s="1">
        <f t="shared" si="15"/>
        <v>18.177213820063525</v>
      </c>
    </row>
    <row r="35" spans="2:18" x14ac:dyDescent="0.25">
      <c r="B35" s="6">
        <f t="shared" si="4"/>
        <v>60</v>
      </c>
      <c r="C35" s="23">
        <f t="shared" si="4"/>
        <v>140</v>
      </c>
      <c r="D35" s="2">
        <f t="shared" ref="D35:M35" si="16">(100*D17)/(100+D17)</f>
        <v>1.525690119958373</v>
      </c>
      <c r="E35" s="2">
        <f t="shared" si="16"/>
        <v>3.7650804974023062</v>
      </c>
      <c r="F35" s="2">
        <f t="shared" si="16"/>
        <v>5.506610569321654</v>
      </c>
      <c r="G35" s="2">
        <f t="shared" si="16"/>
        <v>7.0883088020912064</v>
      </c>
      <c r="H35" s="2">
        <f t="shared" si="16"/>
        <v>8.6512111536507739</v>
      </c>
      <c r="I35" s="2">
        <f t="shared" si="16"/>
        <v>10.301294319109024</v>
      </c>
      <c r="J35" s="2">
        <f t="shared" si="16"/>
        <v>11.196982741340202</v>
      </c>
      <c r="K35" s="2">
        <f t="shared" si="16"/>
        <v>12.168487857678024</v>
      </c>
      <c r="L35" s="2">
        <f t="shared" si="16"/>
        <v>14.492553016794556</v>
      </c>
      <c r="M35" s="2">
        <f t="shared" si="16"/>
        <v>17.965678617545933</v>
      </c>
    </row>
    <row r="36" spans="2:18" x14ac:dyDescent="0.25">
      <c r="B36" t="s">
        <v>44</v>
      </c>
    </row>
    <row r="39" spans="2:18" x14ac:dyDescent="0.25">
      <c r="B39" s="92" t="s">
        <v>27</v>
      </c>
      <c r="C39" s="93"/>
      <c r="D39" s="7" t="s">
        <v>22</v>
      </c>
      <c r="E39" s="18" t="s">
        <v>21</v>
      </c>
      <c r="F39" s="7" t="s">
        <v>23</v>
      </c>
    </row>
    <row r="40" spans="2:18" x14ac:dyDescent="0.25">
      <c r="B40" s="29" t="s">
        <v>3</v>
      </c>
      <c r="C40" s="31" t="s">
        <v>4</v>
      </c>
      <c r="D40" s="26">
        <v>0.6</v>
      </c>
      <c r="E40" s="26">
        <v>0.65</v>
      </c>
      <c r="F40" s="26">
        <v>0.7</v>
      </c>
    </row>
    <row r="41" spans="2:18" x14ac:dyDescent="0.25">
      <c r="B41" s="25">
        <f>B6</f>
        <v>5</v>
      </c>
      <c r="C41" s="13">
        <f>C6</f>
        <v>41</v>
      </c>
      <c r="D41" s="1">
        <f>I24</f>
        <v>13.965362649324815</v>
      </c>
      <c r="E41" s="1">
        <f t="shared" ref="E41:F41" si="17">J24</f>
        <v>14.789706599854563</v>
      </c>
      <c r="F41" s="1">
        <f t="shared" si="17"/>
        <v>15.68458913355332</v>
      </c>
    </row>
    <row r="42" spans="2:18" x14ac:dyDescent="0.25">
      <c r="B42" s="22">
        <f t="shared" ref="B42:C51" si="18">B8</f>
        <v>15</v>
      </c>
      <c r="C42" s="13">
        <f t="shared" si="18"/>
        <v>59</v>
      </c>
      <c r="D42" s="1">
        <f>I26</f>
        <v>13.100782254815654</v>
      </c>
      <c r="E42" s="1">
        <f>J26</f>
        <v>13.941696499942896</v>
      </c>
      <c r="F42" s="1">
        <f>K26</f>
        <v>14.854383958219838</v>
      </c>
    </row>
    <row r="43" spans="2:18" x14ac:dyDescent="0.25">
      <c r="B43" s="22">
        <f t="shared" si="18"/>
        <v>20</v>
      </c>
      <c r="C43" s="13">
        <f t="shared" si="18"/>
        <v>68</v>
      </c>
      <c r="D43" s="1">
        <f t="shared" ref="D43:F43" si="19">I27</f>
        <v>12.713839394504422</v>
      </c>
      <c r="E43" s="1">
        <f t="shared" si="19"/>
        <v>13.562222564261296</v>
      </c>
      <c r="F43" s="1">
        <f t="shared" si="19"/>
        <v>14.482933699160798</v>
      </c>
      <c r="P43" s="1"/>
      <c r="Q43" s="1"/>
      <c r="R43" s="1"/>
    </row>
    <row r="44" spans="2:18" x14ac:dyDescent="0.25">
      <c r="B44" s="22">
        <f t="shared" si="18"/>
        <v>25</v>
      </c>
      <c r="C44" s="13">
        <f t="shared" si="18"/>
        <v>77</v>
      </c>
      <c r="D44" s="1">
        <f t="shared" ref="D44:F44" si="20">I28</f>
        <v>12.351582008603366</v>
      </c>
      <c r="E44" s="1">
        <f t="shared" si="20"/>
        <v>13.206987251152407</v>
      </c>
      <c r="F44" s="1">
        <f t="shared" si="20"/>
        <v>14.135241037076346</v>
      </c>
    </row>
    <row r="45" spans="2:18" x14ac:dyDescent="0.25">
      <c r="B45" s="22">
        <f t="shared" si="18"/>
        <v>30</v>
      </c>
      <c r="C45" s="13">
        <f t="shared" si="18"/>
        <v>86</v>
      </c>
      <c r="D45" s="1">
        <f t="shared" ref="D45:F45" si="21">I29</f>
        <v>12.010868395121978</v>
      </c>
      <c r="E45" s="1">
        <f t="shared" si="21"/>
        <v>12.872904252766945</v>
      </c>
      <c r="F45" s="1">
        <f t="shared" si="21"/>
        <v>13.80827933985876</v>
      </c>
    </row>
    <row r="46" spans="2:18" x14ac:dyDescent="0.25">
      <c r="B46" s="22">
        <f t="shared" si="18"/>
        <v>35</v>
      </c>
      <c r="C46" s="13">
        <f t="shared" si="18"/>
        <v>95</v>
      </c>
      <c r="D46" s="1">
        <f t="shared" ref="D46:F46" si="22">I30</f>
        <v>11.689130216903116</v>
      </c>
      <c r="E46" s="1">
        <f t="shared" si="22"/>
        <v>12.557450678169175</v>
      </c>
      <c r="F46" s="1">
        <f t="shared" si="22"/>
        <v>13.499574670667066</v>
      </c>
    </row>
    <row r="47" spans="2:18" x14ac:dyDescent="0.25">
      <c r="B47" s="22">
        <f t="shared" si="18"/>
        <v>40</v>
      </c>
      <c r="C47" s="13">
        <f t="shared" si="18"/>
        <v>104</v>
      </c>
      <c r="D47" s="1">
        <f t="shared" ref="D47:F47" si="23">I31</f>
        <v>11.384239971436477</v>
      </c>
      <c r="E47" s="1">
        <f t="shared" si="23"/>
        <v>12.258536796483003</v>
      </c>
      <c r="F47" s="1">
        <f t="shared" si="23"/>
        <v>13.207077981985583</v>
      </c>
    </row>
    <row r="48" spans="2:18" x14ac:dyDescent="0.25">
      <c r="B48" s="22">
        <f t="shared" si="18"/>
        <v>45</v>
      </c>
      <c r="C48" s="13">
        <f t="shared" si="18"/>
        <v>113</v>
      </c>
      <c r="D48" s="1">
        <f t="shared" ref="D48:F48" si="24">I32</f>
        <v>11.094414818175276</v>
      </c>
      <c r="E48" s="1">
        <f t="shared" si="24"/>
        <v>11.974411519300267</v>
      </c>
      <c r="F48" s="1">
        <f t="shared" si="24"/>
        <v>12.92907238225327</v>
      </c>
    </row>
    <row r="49" spans="2:13" x14ac:dyDescent="0.25">
      <c r="B49" s="22">
        <f t="shared" si="18"/>
        <v>50</v>
      </c>
      <c r="C49" s="13">
        <f t="shared" si="18"/>
        <v>122</v>
      </c>
      <c r="D49" s="1">
        <f t="shared" ref="D49:F49" si="25">I33</f>
        <v>10.818145385522969</v>
      </c>
      <c r="E49" s="1">
        <f t="shared" si="25"/>
        <v>11.703592436645971</v>
      </c>
      <c r="F49" s="1">
        <f t="shared" si="25"/>
        <v>12.664104496581944</v>
      </c>
    </row>
    <row r="50" spans="2:13" x14ac:dyDescent="0.25">
      <c r="B50" s="22">
        <f t="shared" si="18"/>
        <v>55</v>
      </c>
      <c r="C50" s="13">
        <f t="shared" si="18"/>
        <v>131</v>
      </c>
      <c r="D50" s="1">
        <f t="shared" ref="D50:F50" si="26">I34</f>
        <v>10.554142135346369</v>
      </c>
      <c r="E50" s="1">
        <f t="shared" si="26"/>
        <v>11.444813110073575</v>
      </c>
      <c r="F50" s="1">
        <f t="shared" si="26"/>
        <v>12.410932760719504</v>
      </c>
    </row>
    <row r="51" spans="2:13" x14ac:dyDescent="0.25">
      <c r="B51" s="36">
        <f t="shared" si="18"/>
        <v>60</v>
      </c>
      <c r="C51" s="15">
        <f t="shared" si="18"/>
        <v>140</v>
      </c>
      <c r="D51" s="12">
        <f t="shared" ref="D51:F51" si="27">I35</f>
        <v>10.301294319109024</v>
      </c>
      <c r="E51" s="12">
        <f t="shared" si="27"/>
        <v>11.196982741340202</v>
      </c>
      <c r="F51" s="12">
        <f t="shared" si="27"/>
        <v>12.168487857678024</v>
      </c>
    </row>
    <row r="60" spans="2:13" x14ac:dyDescent="0.25">
      <c r="B60" s="10" t="s">
        <v>57</v>
      </c>
    </row>
    <row r="62" spans="2:13" x14ac:dyDescent="0.25">
      <c r="B62" s="95" t="s">
        <v>0</v>
      </c>
      <c r="C62" s="96"/>
      <c r="F62" t="s">
        <v>1</v>
      </c>
    </row>
    <row r="63" spans="2:13" x14ac:dyDescent="0.25">
      <c r="B63" s="19" t="s">
        <v>3</v>
      </c>
      <c r="C63" s="21" t="s">
        <v>4</v>
      </c>
      <c r="D63" s="24">
        <v>10</v>
      </c>
      <c r="E63" s="24">
        <v>20</v>
      </c>
      <c r="F63" s="24">
        <v>30</v>
      </c>
      <c r="G63" s="24">
        <v>40</v>
      </c>
      <c r="H63" s="24">
        <v>50</v>
      </c>
      <c r="I63" s="24">
        <v>60</v>
      </c>
      <c r="J63" s="24">
        <v>65</v>
      </c>
      <c r="K63" s="24">
        <v>70</v>
      </c>
      <c r="L63" s="24">
        <v>80</v>
      </c>
      <c r="M63" s="24">
        <v>90</v>
      </c>
    </row>
    <row r="64" spans="2:13" x14ac:dyDescent="0.25">
      <c r="B64" s="22">
        <v>0</v>
      </c>
      <c r="C64" s="13">
        <v>32</v>
      </c>
      <c r="D64" s="1">
        <v>8.1361012813314737</v>
      </c>
      <c r="E64" s="1">
        <v>9.8844876831653714</v>
      </c>
      <c r="F64" s="1">
        <v>11.253373083092907</v>
      </c>
      <c r="G64" s="1">
        <v>12.503667688713334</v>
      </c>
      <c r="H64" s="1">
        <v>13.745742887096638</v>
      </c>
      <c r="I64" s="1">
        <v>15.064322553386654</v>
      </c>
      <c r="J64" s="1">
        <v>15.783193288038406</v>
      </c>
      <c r="K64" s="1">
        <v>16.565416499974162</v>
      </c>
      <c r="L64" s="1">
        <v>18.447319182002321</v>
      </c>
      <c r="M64" s="1">
        <v>21.287978074528908</v>
      </c>
    </row>
    <row r="65" spans="2:13" x14ac:dyDescent="0.25">
      <c r="B65" s="17">
        <v>4.4444444444444446</v>
      </c>
      <c r="C65" s="13">
        <v>40</v>
      </c>
      <c r="D65" s="1">
        <v>7.868035688987848</v>
      </c>
      <c r="E65" s="1">
        <v>9.6265431543852422</v>
      </c>
      <c r="F65" s="1">
        <v>11.003216442375278</v>
      </c>
      <c r="G65" s="1">
        <v>12.260519646909058</v>
      </c>
      <c r="H65" s="1">
        <v>13.509458500422646</v>
      </c>
      <c r="I65" s="1">
        <v>14.835216760531496</v>
      </c>
      <c r="J65" s="1">
        <v>15.557954394409848</v>
      </c>
      <c r="K65" s="1">
        <v>16.344347797822525</v>
      </c>
      <c r="L65" s="1">
        <v>18.236123231521027</v>
      </c>
      <c r="M65" s="1">
        <v>21.091256466134858</v>
      </c>
    </row>
    <row r="66" spans="2:13" x14ac:dyDescent="0.25">
      <c r="B66" s="17">
        <v>10</v>
      </c>
      <c r="C66" s="13">
        <v>50</v>
      </c>
      <c r="D66" s="1">
        <v>7.4478428721618268</v>
      </c>
      <c r="E66" s="1">
        <v>9.2222727509878393</v>
      </c>
      <c r="F66" s="1">
        <v>10.611195572959357</v>
      </c>
      <c r="G66" s="1">
        <v>11.87952080472485</v>
      </c>
      <c r="H66" s="1">
        <v>13.139252095273175</v>
      </c>
      <c r="I66" s="1">
        <v>14.476296236002238</v>
      </c>
      <c r="J66" s="1">
        <v>15.205112486507232</v>
      </c>
      <c r="K66" s="1">
        <v>15.998060668707813</v>
      </c>
      <c r="L66" s="1">
        <v>17.905351741779654</v>
      </c>
      <c r="M66" s="1">
        <v>20.783225747035118</v>
      </c>
    </row>
    <row r="67" spans="2:13" x14ac:dyDescent="0.25">
      <c r="B67" s="17">
        <v>15.555555555555555</v>
      </c>
      <c r="C67" s="13">
        <v>60</v>
      </c>
      <c r="D67" s="1">
        <v>6.6905172044127283</v>
      </c>
      <c r="E67" s="1">
        <v>8.4938222111214632</v>
      </c>
      <c r="F67" s="1">
        <v>9.9049521804669531</v>
      </c>
      <c r="G67" s="1">
        <v>11.193253738781735</v>
      </c>
      <c r="H67" s="1">
        <v>12.472540146953937</v>
      </c>
      <c r="I67" s="1">
        <v>13.830028014507223</v>
      </c>
      <c r="J67" s="1">
        <v>14.56985298272267</v>
      </c>
      <c r="K67" s="1">
        <v>15.374670376625653</v>
      </c>
      <c r="L67" s="1">
        <v>17.310048934955155</v>
      </c>
      <c r="M67" s="1">
        <v>20.229069593576924</v>
      </c>
    </row>
    <row r="68" spans="2:13" x14ac:dyDescent="0.25">
      <c r="B68" s="17">
        <v>21.111111111111111</v>
      </c>
      <c r="C68" s="13">
        <v>70</v>
      </c>
      <c r="D68" s="1">
        <v>6.0212100403468067</v>
      </c>
      <c r="E68" s="1">
        <v>7.8502244278242443</v>
      </c>
      <c r="F68" s="1">
        <v>9.2811190333062079</v>
      </c>
      <c r="G68" s="1">
        <v>10.587193872072787</v>
      </c>
      <c r="H68" s="1">
        <v>11.883873315519173</v>
      </c>
      <c r="I68" s="1">
        <v>13.25953869019844</v>
      </c>
      <c r="J68" s="1">
        <v>14.009149516901669</v>
      </c>
      <c r="K68" s="1">
        <v>14.82451567657604</v>
      </c>
      <c r="L68" s="1">
        <v>16.784848611317258</v>
      </c>
      <c r="M68" s="1">
        <v>19.740404331255959</v>
      </c>
    </row>
    <row r="69" spans="2:13" x14ac:dyDescent="0.25">
      <c r="B69" s="17">
        <v>26.666666666666668</v>
      </c>
      <c r="C69" s="13">
        <v>80</v>
      </c>
      <c r="D69" s="1">
        <v>5.4206245331789376</v>
      </c>
      <c r="E69" s="1">
        <v>7.2728604266997623</v>
      </c>
      <c r="F69" s="1">
        <v>8.7216007831911995</v>
      </c>
      <c r="G69" s="1">
        <v>10.043718615339593</v>
      </c>
      <c r="H69" s="1">
        <v>11.356093419583345</v>
      </c>
      <c r="I69" s="1">
        <v>12.748157332064707</v>
      </c>
      <c r="J69" s="1">
        <v>13.506594284050321</v>
      </c>
      <c r="K69" s="1">
        <v>14.331473050110041</v>
      </c>
      <c r="L69" s="1">
        <v>16.314302482248767</v>
      </c>
      <c r="M69" s="1">
        <v>19.302777327089867</v>
      </c>
    </row>
    <row r="70" spans="2:13" x14ac:dyDescent="0.25">
      <c r="B70" s="17">
        <v>32.222222222222221</v>
      </c>
      <c r="C70" s="13">
        <v>90</v>
      </c>
      <c r="D70" s="1">
        <v>4.875265527604328</v>
      </c>
      <c r="E70" s="1">
        <v>6.7487119937660172</v>
      </c>
      <c r="F70" s="1">
        <v>8.213747524803221</v>
      </c>
      <c r="G70" s="1">
        <v>9.5505105114266602</v>
      </c>
      <c r="H70" s="1">
        <v>10.877209501093434</v>
      </c>
      <c r="I70" s="1">
        <v>12.284235457787448</v>
      </c>
      <c r="J70" s="1">
        <v>13.050723710708869</v>
      </c>
      <c r="K70" s="1">
        <v>13.884278674549867</v>
      </c>
      <c r="L70" s="1">
        <v>15.887621047987555</v>
      </c>
      <c r="M70" s="1">
        <v>18.906098176483447</v>
      </c>
    </row>
    <row r="71" spans="2:13" x14ac:dyDescent="0.25">
      <c r="B71" s="17">
        <v>37.777777777777779</v>
      </c>
      <c r="C71" s="13">
        <v>100</v>
      </c>
      <c r="D71" s="1">
        <v>4.3753116464099726</v>
      </c>
      <c r="E71" s="1">
        <v>6.268306731801653</v>
      </c>
      <c r="F71" s="1">
        <v>7.7483562836248066</v>
      </c>
      <c r="G71" s="1">
        <v>9.0986097226045626</v>
      </c>
      <c r="H71" s="1">
        <v>10.438500458128987</v>
      </c>
      <c r="I71" s="1">
        <v>11.859302329194229</v>
      </c>
      <c r="J71" s="1">
        <v>12.633202211284425</v>
      </c>
      <c r="K71" s="1">
        <v>13.474742946459154</v>
      </c>
      <c r="L71" s="1">
        <v>15.496961272011303</v>
      </c>
      <c r="M71" s="1">
        <v>18.543034435246042</v>
      </c>
    </row>
    <row r="72" spans="2:13" x14ac:dyDescent="0.25">
      <c r="B72" s="17">
        <v>43.333333333333336</v>
      </c>
      <c r="C72" s="13">
        <v>110</v>
      </c>
      <c r="D72" s="1">
        <v>3.9133843976719613</v>
      </c>
      <c r="E72" s="1">
        <v>5.8245296061230718</v>
      </c>
      <c r="F72" s="1">
        <v>7.3185153734533275</v>
      </c>
      <c r="G72" s="1">
        <v>8.6812880350614794</v>
      </c>
      <c r="H72" s="1">
        <v>10.033418193949284</v>
      </c>
      <c r="I72" s="1">
        <v>11.466998702382424</v>
      </c>
      <c r="J72" s="1">
        <v>12.247772473357253</v>
      </c>
      <c r="K72" s="1">
        <v>13.096718639794359</v>
      </c>
      <c r="L72" s="1">
        <v>15.136437223657923</v>
      </c>
      <c r="M72" s="1">
        <v>18.208084994984741</v>
      </c>
    </row>
    <row r="73" spans="2:13" x14ac:dyDescent="0.25">
      <c r="B73" s="17">
        <v>48.888888888888886</v>
      </c>
      <c r="C73" s="13">
        <v>120</v>
      </c>
      <c r="D73" s="1">
        <v>3.4837947962390605</v>
      </c>
      <c r="E73" s="1">
        <v>5.4118956674434999</v>
      </c>
      <c r="F73" s="1">
        <v>6.9188972951296828</v>
      </c>
      <c r="G73" s="1">
        <v>8.2933599839751437</v>
      </c>
      <c r="H73" s="1">
        <v>9.6569166562229221</v>
      </c>
      <c r="I73" s="1">
        <v>11.102424672800302</v>
      </c>
      <c r="J73" s="1">
        <v>11.88961346289171</v>
      </c>
      <c r="K73" s="1">
        <v>12.745469891946879</v>
      </c>
      <c r="L73" s="1">
        <v>14.801515160836487</v>
      </c>
      <c r="M73" s="1">
        <v>17.897013686585403</v>
      </c>
    </row>
    <row r="74" spans="2:13" x14ac:dyDescent="0.25">
      <c r="B74" s="12">
        <v>54.444444444444443</v>
      </c>
      <c r="C74" s="15">
        <v>130</v>
      </c>
      <c r="D74" s="12">
        <v>3.082060692929312</v>
      </c>
      <c r="E74" s="12">
        <v>5.0260841774735283</v>
      </c>
      <c r="F74" s="12">
        <v>6.5453058427288413</v>
      </c>
      <c r="G74" s="12">
        <v>7.930741683956116</v>
      </c>
      <c r="H74" s="12">
        <v>9.3050221889684597</v>
      </c>
      <c r="I74" s="12">
        <v>10.761722120079929</v>
      </c>
      <c r="J74" s="12">
        <v>11.55492940152118</v>
      </c>
      <c r="K74" s="12">
        <v>12.417268240427489</v>
      </c>
      <c r="L74" s="12">
        <v>14.488626340789359</v>
      </c>
      <c r="M74" s="12">
        <v>17.606486842834016</v>
      </c>
    </row>
    <row r="75" spans="2:13" x14ac:dyDescent="0.25">
      <c r="B75" t="s">
        <v>11</v>
      </c>
      <c r="D75" s="1"/>
      <c r="E75" s="1"/>
      <c r="F75" s="1"/>
      <c r="G75" s="1"/>
      <c r="H75" s="1"/>
      <c r="I75" s="1"/>
      <c r="J75" s="1"/>
      <c r="K75" s="1"/>
      <c r="L75" s="1"/>
      <c r="M75" s="1"/>
    </row>
    <row r="77" spans="2:13" x14ac:dyDescent="0.25">
      <c r="B77" s="10" t="s">
        <v>43</v>
      </c>
    </row>
    <row r="78" spans="2:13" x14ac:dyDescent="0.25">
      <c r="B78" s="32" t="s">
        <v>0</v>
      </c>
      <c r="C78" s="35"/>
      <c r="D78" s="32"/>
      <c r="E78" s="32"/>
      <c r="F78" s="32" t="s">
        <v>1</v>
      </c>
      <c r="G78" s="32"/>
      <c r="H78" s="32"/>
      <c r="I78" s="32"/>
      <c r="J78" s="32"/>
      <c r="K78" s="32"/>
      <c r="L78" s="32"/>
      <c r="M78" s="32"/>
    </row>
    <row r="79" spans="2:13" x14ac:dyDescent="0.25">
      <c r="B79" s="19" t="s">
        <v>3</v>
      </c>
      <c r="C79" s="21" t="s">
        <v>4</v>
      </c>
      <c r="D79" s="24">
        <v>10</v>
      </c>
      <c r="E79" s="24">
        <v>20</v>
      </c>
      <c r="F79" s="24">
        <v>30</v>
      </c>
      <c r="G79" s="24">
        <v>40</v>
      </c>
      <c r="H79" s="24">
        <v>50</v>
      </c>
      <c r="I79" s="24">
        <v>60</v>
      </c>
      <c r="J79" s="24">
        <v>65</v>
      </c>
      <c r="K79" s="24">
        <v>70</v>
      </c>
      <c r="L79" s="24">
        <v>80</v>
      </c>
      <c r="M79" s="24">
        <v>90</v>
      </c>
    </row>
    <row r="80" spans="2:13" x14ac:dyDescent="0.25">
      <c r="B80" s="4">
        <f>B64</f>
        <v>0</v>
      </c>
      <c r="C80" s="37">
        <f t="shared" ref="C80:C90" si="28">C64</f>
        <v>32</v>
      </c>
      <c r="D80" s="1">
        <f>D24-D64</f>
        <v>-2.2119075750023081</v>
      </c>
      <c r="E80" s="1">
        <f t="shared" ref="E80:M80" si="29">E24-E64</f>
        <v>-1.9144091792839193</v>
      </c>
      <c r="F80" s="1">
        <f t="shared" si="29"/>
        <v>-1.6893718838285512</v>
      </c>
      <c r="G80" s="1">
        <f t="shared" si="29"/>
        <v>-1.4898410767480996</v>
      </c>
      <c r="H80" s="1">
        <f t="shared" si="29"/>
        <v>-1.2972696495960623</v>
      </c>
      <c r="I80" s="1">
        <f t="shared" si="29"/>
        <v>-1.0989599040618394</v>
      </c>
      <c r="J80" s="1">
        <f t="shared" si="29"/>
        <v>-0.99348668818384311</v>
      </c>
      <c r="K80" s="1">
        <f t="shared" si="29"/>
        <v>-0.88082736642084214</v>
      </c>
      <c r="L80" s="1">
        <f t="shared" si="29"/>
        <v>-0.61874484815487918</v>
      </c>
      <c r="M80" s="1">
        <f t="shared" si="29"/>
        <v>-0.24690462270351432</v>
      </c>
    </row>
    <row r="81" spans="2:13" x14ac:dyDescent="0.25">
      <c r="B81" s="4">
        <f t="shared" ref="B81" si="30">B65</f>
        <v>4.4444444444444446</v>
      </c>
      <c r="C81" s="38">
        <f t="shared" si="28"/>
        <v>40</v>
      </c>
      <c r="D81" s="1">
        <f>D26-D65</f>
        <v>-2.9785616794760443</v>
      </c>
      <c r="E81" s="1">
        <f t="shared" ref="E81:M81" si="31">E26-E65</f>
        <v>-2.646432415322125</v>
      </c>
      <c r="F81" s="1">
        <f t="shared" si="31"/>
        <v>-2.3950101772223835</v>
      </c>
      <c r="G81" s="1">
        <f t="shared" si="31"/>
        <v>-2.1719311836737436</v>
      </c>
      <c r="H81" s="1">
        <f t="shared" si="31"/>
        <v>-1.9564801711955546</v>
      </c>
      <c r="I81" s="1">
        <f t="shared" si="31"/>
        <v>-1.7344345057158428</v>
      </c>
      <c r="J81" s="1">
        <f t="shared" si="31"/>
        <v>-1.6162578944669512</v>
      </c>
      <c r="K81" s="1">
        <f t="shared" si="31"/>
        <v>-1.4899638396026873</v>
      </c>
      <c r="L81" s="1">
        <f t="shared" si="31"/>
        <v>-1.1958723295679086</v>
      </c>
      <c r="M81" s="1">
        <f t="shared" si="31"/>
        <v>-0.77779928932637432</v>
      </c>
    </row>
    <row r="82" spans="2:13" x14ac:dyDescent="0.25">
      <c r="B82" s="4">
        <f t="shared" ref="B82" si="32">B66</f>
        <v>10</v>
      </c>
      <c r="C82" s="38">
        <f t="shared" si="28"/>
        <v>50</v>
      </c>
      <c r="D82" s="1">
        <f t="shared" ref="D82:M82" si="33">D27-D66</f>
        <v>-3.0220880219543593</v>
      </c>
      <c r="E82" s="1">
        <f t="shared" si="33"/>
        <v>-2.6856715539491374</v>
      </c>
      <c r="F82" s="1">
        <f t="shared" si="33"/>
        <v>-2.4310737981372323</v>
      </c>
      <c r="G82" s="1">
        <f t="shared" si="33"/>
        <v>-2.205229326163149</v>
      </c>
      <c r="H82" s="1">
        <f t="shared" si="33"/>
        <v>-1.9871552299300745</v>
      </c>
      <c r="I82" s="1">
        <f t="shared" si="33"/>
        <v>-1.7624568414978157</v>
      </c>
      <c r="J82" s="1">
        <f t="shared" si="33"/>
        <v>-1.6428899222459368</v>
      </c>
      <c r="K82" s="1">
        <f t="shared" si="33"/>
        <v>-1.5151269695470155</v>
      </c>
      <c r="L82" s="1">
        <f t="shared" si="33"/>
        <v>-1.2176846000781509</v>
      </c>
      <c r="M82" s="1">
        <f t="shared" si="33"/>
        <v>-0.79502403092328322</v>
      </c>
    </row>
    <row r="83" spans="2:13" x14ac:dyDescent="0.25">
      <c r="B83" s="4">
        <f t="shared" ref="B83" si="34">B67</f>
        <v>15.555555555555555</v>
      </c>
      <c r="C83" s="38">
        <f t="shared" si="28"/>
        <v>60</v>
      </c>
      <c r="D83" s="1">
        <f t="shared" ref="D83:M83" si="35">D28-D67</f>
        <v>-2.6992519679501208</v>
      </c>
      <c r="E83" s="1">
        <f t="shared" si="35"/>
        <v>-2.3726886351664414</v>
      </c>
      <c r="F83" s="1">
        <f t="shared" si="35"/>
        <v>-2.1257834555215727</v>
      </c>
      <c r="G83" s="1">
        <f t="shared" si="35"/>
        <v>-1.9069446293969108</v>
      </c>
      <c r="H83" s="1">
        <f t="shared" si="35"/>
        <v>-1.6958076829833519</v>
      </c>
      <c r="I83" s="1">
        <f t="shared" si="35"/>
        <v>-1.4784460059038569</v>
      </c>
      <c r="J83" s="1">
        <f t="shared" si="35"/>
        <v>-1.3628657315702633</v>
      </c>
      <c r="K83" s="1">
        <f t="shared" si="35"/>
        <v>-1.2394293395493072</v>
      </c>
      <c r="L83" s="1">
        <f t="shared" si="35"/>
        <v>-0.9523430947467233</v>
      </c>
      <c r="M83" s="1">
        <f t="shared" si="35"/>
        <v>-0.54515553954688301</v>
      </c>
    </row>
    <row r="84" spans="2:13" x14ac:dyDescent="0.25">
      <c r="B84" s="4">
        <f t="shared" ref="B84" si="36">B68</f>
        <v>21.111111111111111</v>
      </c>
      <c r="C84" s="38">
        <f t="shared" si="28"/>
        <v>70</v>
      </c>
      <c r="D84" s="1">
        <f t="shared" ref="D84:M84" si="37">D29-D68</f>
        <v>-2.4389076705765249</v>
      </c>
      <c r="E84" s="1">
        <f t="shared" si="37"/>
        <v>-2.1200730824956322</v>
      </c>
      <c r="F84" s="1">
        <f t="shared" si="37"/>
        <v>-1.8792161349952163</v>
      </c>
      <c r="G84" s="1">
        <f t="shared" si="37"/>
        <v>-1.665895838960239</v>
      </c>
      <c r="H84" s="1">
        <f t="shared" si="37"/>
        <v>-1.4602328741407256</v>
      </c>
      <c r="I84" s="1">
        <f t="shared" si="37"/>
        <v>-1.2486702950764617</v>
      </c>
      <c r="J84" s="1">
        <f t="shared" si="37"/>
        <v>-1.1362452641347236</v>
      </c>
      <c r="K84" s="1">
        <f t="shared" si="37"/>
        <v>-1.0162363367172791</v>
      </c>
      <c r="L84" s="1">
        <f t="shared" si="37"/>
        <v>-0.73736723251709435</v>
      </c>
      <c r="M84" s="1">
        <f t="shared" si="37"/>
        <v>-0.34248972024732183</v>
      </c>
    </row>
    <row r="85" spans="2:13" x14ac:dyDescent="0.25">
      <c r="B85" s="4">
        <f t="shared" ref="B85" si="38">B69</f>
        <v>26.666666666666668</v>
      </c>
      <c r="C85" s="38">
        <f t="shared" si="28"/>
        <v>80</v>
      </c>
      <c r="D85" s="1">
        <f t="shared" ref="D85:M85" si="39">D30-D69</f>
        <v>-2.2247871862623145</v>
      </c>
      <c r="E85" s="1">
        <f t="shared" si="39"/>
        <v>-1.9121147233122544</v>
      </c>
      <c r="F85" s="1">
        <f t="shared" si="39"/>
        <v>-1.6760930878376588</v>
      </c>
      <c r="G85" s="1">
        <f t="shared" si="39"/>
        <v>-1.4671941511562991</v>
      </c>
      <c r="H85" s="1">
        <f t="shared" si="39"/>
        <v>-1.2659254583079953</v>
      </c>
      <c r="I85" s="1">
        <f t="shared" si="39"/>
        <v>-1.0590271151615909</v>
      </c>
      <c r="J85" s="1">
        <f t="shared" si="39"/>
        <v>-0.94914360588114555</v>
      </c>
      <c r="K85" s="1">
        <f t="shared" si="39"/>
        <v>-0.83189837944297551</v>
      </c>
      <c r="L85" s="1">
        <f t="shared" si="39"/>
        <v>-0.55966700353461363</v>
      </c>
      <c r="M85" s="1">
        <f t="shared" si="39"/>
        <v>-0.17476327944106274</v>
      </c>
    </row>
    <row r="86" spans="2:13" x14ac:dyDescent="0.25">
      <c r="B86" s="4">
        <f t="shared" ref="B86" si="40">B70</f>
        <v>32.222222222222221</v>
      </c>
      <c r="C86" s="38">
        <f t="shared" si="28"/>
        <v>90</v>
      </c>
      <c r="D86" s="1">
        <f t="shared" ref="D86:M86" si="41">D31-D70</f>
        <v>-2.0459058344312275</v>
      </c>
      <c r="E86" s="1">
        <f t="shared" si="41"/>
        <v>-1.738205919751751</v>
      </c>
      <c r="F86" s="1">
        <f t="shared" si="41"/>
        <v>-1.5060983071272522</v>
      </c>
      <c r="G86" s="1">
        <f t="shared" si="41"/>
        <v>-1.3007871480836091</v>
      </c>
      <c r="H86" s="1">
        <f t="shared" si="41"/>
        <v>-1.1030922183867027</v>
      </c>
      <c r="I86" s="1">
        <f t="shared" si="41"/>
        <v>-0.89999548635097071</v>
      </c>
      <c r="J86" s="1">
        <f t="shared" si="41"/>
        <v>-0.79218691422586573</v>
      </c>
      <c r="K86" s="1">
        <f t="shared" si="41"/>
        <v>-0.67720069256428417</v>
      </c>
      <c r="L86" s="1">
        <f t="shared" si="41"/>
        <v>-0.41040585352158132</v>
      </c>
      <c r="M86" s="1">
        <f t="shared" si="41"/>
        <v>-3.369842458054606E-2</v>
      </c>
    </row>
    <row r="87" spans="2:13" x14ac:dyDescent="0.25">
      <c r="B87" s="4">
        <f t="shared" ref="B87" si="42">B71</f>
        <v>37.777777777777779</v>
      </c>
      <c r="C87" s="38">
        <f t="shared" si="28"/>
        <v>100</v>
      </c>
      <c r="D87" s="1">
        <f t="shared" ref="D87:M87" si="43">D32-D71</f>
        <v>-1.8945471632787823</v>
      </c>
      <c r="E87" s="1">
        <f t="shared" si="43"/>
        <v>-1.5908951590786611</v>
      </c>
      <c r="F87" s="1">
        <f t="shared" si="43"/>
        <v>-1.3619852084593438</v>
      </c>
      <c r="G87" s="1">
        <f t="shared" si="43"/>
        <v>-1.1596134728557077</v>
      </c>
      <c r="H87" s="1">
        <f t="shared" si="43"/>
        <v>-0.96485394487593545</v>
      </c>
      <c r="I87" s="1">
        <f t="shared" si="43"/>
        <v>-0.76488751101895325</v>
      </c>
      <c r="J87" s="1">
        <f t="shared" si="43"/>
        <v>-0.65879069198415863</v>
      </c>
      <c r="K87" s="1">
        <f t="shared" si="43"/>
        <v>-0.54567056420588322</v>
      </c>
      <c r="L87" s="1">
        <f t="shared" si="43"/>
        <v>-0.28337687039696391</v>
      </c>
      <c r="M87" s="1">
        <f t="shared" si="43"/>
        <v>8.6519072273954833E-2</v>
      </c>
    </row>
    <row r="88" spans="2:13" x14ac:dyDescent="0.25">
      <c r="B88" s="4">
        <f t="shared" ref="B88" si="44">B72</f>
        <v>43.333333333333336</v>
      </c>
      <c r="C88" s="38">
        <f t="shared" si="28"/>
        <v>110</v>
      </c>
      <c r="D88" s="1">
        <f t="shared" ref="D88:M88" si="45">D33-D72</f>
        <v>-1.7651156605764027</v>
      </c>
      <c r="E88" s="1">
        <f t="shared" si="45"/>
        <v>-1.464778974329926</v>
      </c>
      <c r="F88" s="1">
        <f t="shared" si="45"/>
        <v>-1.2384988800546815</v>
      </c>
      <c r="G88" s="1">
        <f t="shared" si="45"/>
        <v>-1.0385524944787274</v>
      </c>
      <c r="H88" s="1">
        <f t="shared" si="45"/>
        <v>-0.84622206085851559</v>
      </c>
      <c r="I88" s="1">
        <f t="shared" si="45"/>
        <v>-0.64885331685945502</v>
      </c>
      <c r="J88" s="1">
        <f t="shared" si="45"/>
        <v>-0.5441800367112819</v>
      </c>
      <c r="K88" s="1">
        <f t="shared" si="45"/>
        <v>-0.43261414321241531</v>
      </c>
      <c r="L88" s="1">
        <f t="shared" si="45"/>
        <v>-0.17407893252000939</v>
      </c>
      <c r="M88" s="1">
        <f t="shared" si="45"/>
        <v>0.19010558061223648</v>
      </c>
    </row>
    <row r="89" spans="2:13" x14ac:dyDescent="0.25">
      <c r="B89" s="4">
        <f t="shared" ref="B89" si="46">B73</f>
        <v>48.888888888888886</v>
      </c>
      <c r="C89" s="38">
        <f t="shared" si="28"/>
        <v>120</v>
      </c>
      <c r="D89" s="1">
        <f t="shared" ref="D89:M89" si="47">D34-D73</f>
        <v>-1.6534463915297193</v>
      </c>
      <c r="E89" s="1">
        <f t="shared" si="47"/>
        <v>-1.3558352423696292</v>
      </c>
      <c r="F89" s="1">
        <f t="shared" si="47"/>
        <v>-1.1317276801979874</v>
      </c>
      <c r="G89" s="1">
        <f t="shared" si="47"/>
        <v>-0.9337924444135739</v>
      </c>
      <c r="H89" s="1">
        <f t="shared" si="47"/>
        <v>-0.74348302181663328</v>
      </c>
      <c r="I89" s="1">
        <f t="shared" si="47"/>
        <v>-0.54828253745393241</v>
      </c>
      <c r="J89" s="1">
        <f t="shared" si="47"/>
        <v>-0.44480035281813457</v>
      </c>
      <c r="K89" s="1">
        <f t="shared" si="47"/>
        <v>-0.33453713122737483</v>
      </c>
      <c r="L89" s="1">
        <f t="shared" si="47"/>
        <v>-7.9161130247719314E-2</v>
      </c>
      <c r="M89" s="1">
        <f t="shared" si="47"/>
        <v>0.28020013347812167</v>
      </c>
    </row>
    <row r="90" spans="2:13" x14ac:dyDescent="0.25">
      <c r="B90" s="36">
        <f t="shared" ref="B90" si="48">B74</f>
        <v>54.444444444444443</v>
      </c>
      <c r="C90" s="39">
        <f t="shared" si="28"/>
        <v>130</v>
      </c>
      <c r="D90" s="12">
        <f t="shared" ref="D90:M90" si="49">D35-D74</f>
        <v>-1.5563705729709389</v>
      </c>
      <c r="E90" s="12">
        <f t="shared" si="49"/>
        <v>-1.2610036800712221</v>
      </c>
      <c r="F90" s="12">
        <f t="shared" si="49"/>
        <v>-1.0386952734071873</v>
      </c>
      <c r="G90" s="12">
        <f t="shared" si="49"/>
        <v>-0.84243288186490961</v>
      </c>
      <c r="H90" s="12">
        <f t="shared" si="49"/>
        <v>-0.65381103531768581</v>
      </c>
      <c r="I90" s="12">
        <f t="shared" si="49"/>
        <v>-0.46042780097090485</v>
      </c>
      <c r="J90" s="12">
        <f t="shared" si="49"/>
        <v>-0.35794666018097843</v>
      </c>
      <c r="K90" s="12">
        <f t="shared" si="49"/>
        <v>-0.2487803827494659</v>
      </c>
      <c r="L90" s="12">
        <f t="shared" si="49"/>
        <v>3.9266760051965832E-3</v>
      </c>
      <c r="M90" s="12">
        <f t="shared" si="49"/>
        <v>0.35919177471191688</v>
      </c>
    </row>
  </sheetData>
  <sheetProtection algorithmName="SHA-512" hashValue="GfkOsJ3sBT0FvBjFMtjEwOFkQc30GmR78VNo7Kk7qZj8JIt7z3Fh5mj2MtqKppg4EZViqGcEotfLu0OYudU/SA==" saltValue="hJeZEAnI+SglzHXgqqxvQQ==" spinCount="100000" sheet="1" objects="1" scenarios="1"/>
  <mergeCells count="6">
    <mergeCell ref="B39:C39"/>
    <mergeCell ref="B62:C62"/>
    <mergeCell ref="B4:C4"/>
    <mergeCell ref="O13:P13"/>
    <mergeCell ref="R13:S13"/>
    <mergeCell ref="B22:C22"/>
  </mergeCells>
  <pageMargins left="0.7" right="0.7" top="0.75" bottom="0.75" header="0.3" footer="0.3"/>
  <ignoredErrors>
    <ignoredError sqref="D81:M81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51"/>
  <sheetViews>
    <sheetView topLeftCell="A13" zoomScale="75" zoomScaleNormal="75" workbookViewId="0">
      <selection activeCell="O15" sqref="O15"/>
    </sheetView>
  </sheetViews>
  <sheetFormatPr defaultRowHeight="15.75" x14ac:dyDescent="0.25"/>
  <cols>
    <col min="1" max="1" width="2.5" customWidth="1"/>
    <col min="2" max="3" width="6.25" customWidth="1"/>
    <col min="4" max="4" width="9" customWidth="1"/>
    <col min="16" max="16" width="10" customWidth="1"/>
  </cols>
  <sheetData>
    <row r="2" spans="2:19" x14ac:dyDescent="0.25">
      <c r="B2" s="10" t="s">
        <v>37</v>
      </c>
    </row>
    <row r="3" spans="2:19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2:19" x14ac:dyDescent="0.25">
      <c r="B4" s="90" t="s">
        <v>0</v>
      </c>
      <c r="C4" s="91"/>
      <c r="F4" t="s">
        <v>1</v>
      </c>
      <c r="O4" t="s">
        <v>12</v>
      </c>
    </row>
    <row r="5" spans="2:19" x14ac:dyDescent="0.25">
      <c r="B5" s="19" t="s">
        <v>3</v>
      </c>
      <c r="C5" s="21" t="s">
        <v>4</v>
      </c>
      <c r="D5" s="45">
        <v>10</v>
      </c>
      <c r="E5" s="45">
        <v>20</v>
      </c>
      <c r="F5" s="45">
        <v>30</v>
      </c>
      <c r="G5" s="45">
        <v>40</v>
      </c>
      <c r="H5" s="45">
        <v>50</v>
      </c>
      <c r="I5" s="45">
        <v>60</v>
      </c>
      <c r="J5" s="45">
        <v>65</v>
      </c>
      <c r="K5" s="45">
        <v>70</v>
      </c>
      <c r="L5" s="45">
        <v>80</v>
      </c>
      <c r="M5" s="45">
        <v>90</v>
      </c>
      <c r="O5" t="s">
        <v>13</v>
      </c>
    </row>
    <row r="6" spans="2:19" x14ac:dyDescent="0.25">
      <c r="B6" s="42">
        <v>5</v>
      </c>
      <c r="C6" s="13">
        <f>B6*9/5+32</f>
        <v>41</v>
      </c>
      <c r="D6" s="1">
        <f t="shared" ref="D6:M17" si="0">((LN(1-D$5/100))/(-$P$8*($B6+$P$10)))^(1/$P$9)</f>
        <v>6.5275972009500762</v>
      </c>
      <c r="E6" s="1">
        <f t="shared" si="0"/>
        <v>8.8388444362605352</v>
      </c>
      <c r="F6" s="1">
        <f t="shared" si="0"/>
        <v>10.682441126295403</v>
      </c>
      <c r="G6" s="1">
        <f t="shared" si="0"/>
        <v>12.350456731846194</v>
      </c>
      <c r="H6" s="1">
        <f t="shared" si="0"/>
        <v>13.970905565327907</v>
      </c>
      <c r="I6" s="1">
        <f t="shared" si="0"/>
        <v>15.638085087457958</v>
      </c>
      <c r="J6" s="1">
        <f t="shared" si="0"/>
        <v>16.521463297809234</v>
      </c>
      <c r="K6" s="1">
        <f t="shared" si="0"/>
        <v>17.461538375286409</v>
      </c>
      <c r="L6" s="1">
        <f t="shared" si="0"/>
        <v>19.633622900067735</v>
      </c>
      <c r="M6" s="1">
        <f t="shared" si="0"/>
        <v>22.689645512411023</v>
      </c>
      <c r="O6" t="s">
        <v>6</v>
      </c>
    </row>
    <row r="7" spans="2:19" x14ac:dyDescent="0.25">
      <c r="B7" s="42">
        <f>B6+5</f>
        <v>10</v>
      </c>
      <c r="C7" s="13">
        <f>B7*9/5+32</f>
        <v>50</v>
      </c>
      <c r="D7" s="1">
        <f t="shared" si="0"/>
        <v>6.4197319594065991</v>
      </c>
      <c r="E7" s="1">
        <f t="shared" si="0"/>
        <v>8.6927870033748658</v>
      </c>
      <c r="F7" s="1">
        <f t="shared" si="0"/>
        <v>10.505919190751628</v>
      </c>
      <c r="G7" s="1">
        <f t="shared" si="0"/>
        <v>12.146371682241883</v>
      </c>
      <c r="H7" s="1">
        <f t="shared" si="0"/>
        <v>13.740043418508264</v>
      </c>
      <c r="I7" s="1">
        <f t="shared" si="0"/>
        <v>15.379673642433346</v>
      </c>
      <c r="J7" s="1">
        <f t="shared" si="0"/>
        <v>16.248454474744825</v>
      </c>
      <c r="K7" s="1">
        <f t="shared" si="0"/>
        <v>17.172995287134952</v>
      </c>
      <c r="L7" s="1">
        <f t="shared" si="0"/>
        <v>19.309187213965483</v>
      </c>
      <c r="M7" s="1">
        <f t="shared" si="0"/>
        <v>22.314710598630523</v>
      </c>
      <c r="O7" t="s">
        <v>14</v>
      </c>
    </row>
    <row r="8" spans="2:19" x14ac:dyDescent="0.25">
      <c r="B8" s="42">
        <f t="shared" ref="B8:B17" si="1">B7+5</f>
        <v>15</v>
      </c>
      <c r="C8" s="13">
        <f t="shared" ref="C8:C17" si="2">B8*9/5+32</f>
        <v>59</v>
      </c>
      <c r="D8" s="1">
        <f t="shared" si="0"/>
        <v>6.3178188454978246</v>
      </c>
      <c r="E8" s="1">
        <f t="shared" si="0"/>
        <v>8.5547891870078505</v>
      </c>
      <c r="F8" s="1">
        <f t="shared" si="0"/>
        <v>10.339137937893465</v>
      </c>
      <c r="G8" s="1">
        <f t="shared" si="0"/>
        <v>11.953548279542524</v>
      </c>
      <c r="H8" s="1">
        <f t="shared" si="0"/>
        <v>13.521920509502678</v>
      </c>
      <c r="I8" s="1">
        <f t="shared" si="0"/>
        <v>15.135521637067383</v>
      </c>
      <c r="J8" s="1">
        <f t="shared" si="0"/>
        <v>15.990510591386924</v>
      </c>
      <c r="K8" s="1">
        <f t="shared" si="0"/>
        <v>16.90037433723872</v>
      </c>
      <c r="L8" s="1">
        <f t="shared" si="0"/>
        <v>19.002654260803901</v>
      </c>
      <c r="M8" s="1">
        <f t="shared" si="0"/>
        <v>21.960465023042694</v>
      </c>
      <c r="O8" t="s">
        <v>15</v>
      </c>
      <c r="P8" s="9">
        <v>8.5320000000000006E-6</v>
      </c>
    </row>
    <row r="9" spans="2:19" x14ac:dyDescent="0.25">
      <c r="B9" s="42">
        <f t="shared" si="1"/>
        <v>20</v>
      </c>
      <c r="C9" s="13">
        <f t="shared" si="2"/>
        <v>68</v>
      </c>
      <c r="D9" s="1">
        <f t="shared" si="0"/>
        <v>6.2213166967530977</v>
      </c>
      <c r="E9" s="1">
        <f t="shared" si="0"/>
        <v>8.4241182135606234</v>
      </c>
      <c r="F9" s="1">
        <f t="shared" si="0"/>
        <v>10.181211752990921</v>
      </c>
      <c r="G9" s="1">
        <f t="shared" si="0"/>
        <v>11.770962624222294</v>
      </c>
      <c r="H9" s="1">
        <f t="shared" si="0"/>
        <v>13.315378597454611</v>
      </c>
      <c r="I9" s="1">
        <f t="shared" si="0"/>
        <v>14.904332615022193</v>
      </c>
      <c r="J9" s="1">
        <f t="shared" si="0"/>
        <v>15.746261956006402</v>
      </c>
      <c r="K9" s="1">
        <f t="shared" si="0"/>
        <v>16.642227898092859</v>
      </c>
      <c r="L9" s="1">
        <f t="shared" si="0"/>
        <v>18.712396339064412</v>
      </c>
      <c r="M9" s="1">
        <f t="shared" si="0"/>
        <v>21.625027728308091</v>
      </c>
      <c r="O9" t="s">
        <v>16</v>
      </c>
      <c r="P9">
        <v>2.4756999999999998</v>
      </c>
    </row>
    <row r="10" spans="2:19" x14ac:dyDescent="0.25">
      <c r="B10" s="42">
        <f t="shared" si="1"/>
        <v>25</v>
      </c>
      <c r="C10" s="13">
        <f t="shared" si="2"/>
        <v>77</v>
      </c>
      <c r="D10" s="1">
        <f t="shared" si="0"/>
        <v>6.1297514855825614</v>
      </c>
      <c r="E10" s="1">
        <f t="shared" si="0"/>
        <v>8.3001322149772676</v>
      </c>
      <c r="F10" s="1">
        <f t="shared" si="0"/>
        <v>10.031364887837585</v>
      </c>
      <c r="G10" s="1">
        <f t="shared" si="0"/>
        <v>11.597717838447297</v>
      </c>
      <c r="H10" s="1">
        <f t="shared" si="0"/>
        <v>13.11940312915417</v>
      </c>
      <c r="I10" s="1">
        <f t="shared" si="0"/>
        <v>14.684970954175919</v>
      </c>
      <c r="J10" s="1">
        <f t="shared" si="0"/>
        <v>15.514508796437987</v>
      </c>
      <c r="K10" s="1">
        <f t="shared" si="0"/>
        <v>16.397287930218805</v>
      </c>
      <c r="L10" s="1">
        <f t="shared" si="0"/>
        <v>18.436987674659434</v>
      </c>
      <c r="M10" s="1">
        <f t="shared" si="0"/>
        <v>21.306751015028944</v>
      </c>
      <c r="O10" t="s">
        <v>8</v>
      </c>
      <c r="P10">
        <v>113.72499999999999</v>
      </c>
    </row>
    <row r="11" spans="2:19" x14ac:dyDescent="0.25">
      <c r="B11" s="42">
        <f t="shared" si="1"/>
        <v>30</v>
      </c>
      <c r="C11" s="13">
        <f t="shared" si="2"/>
        <v>86</v>
      </c>
      <c r="D11" s="1">
        <f t="shared" si="0"/>
        <v>6.0427059222556387</v>
      </c>
      <c r="E11" s="1">
        <f t="shared" si="0"/>
        <v>8.1822661504165843</v>
      </c>
      <c r="F11" s="1">
        <f t="shared" si="0"/>
        <v>9.8889144459797862</v>
      </c>
      <c r="G11" s="1">
        <f t="shared" si="0"/>
        <v>11.433024394524033</v>
      </c>
      <c r="H11" s="1">
        <f t="shared" si="0"/>
        <v>12.933100986469228</v>
      </c>
      <c r="I11" s="1">
        <f t="shared" si="0"/>
        <v>14.47643695860493</v>
      </c>
      <c r="J11" s="1">
        <f t="shared" si="0"/>
        <v>15.294194945035887</v>
      </c>
      <c r="K11" s="1">
        <f t="shared" si="0"/>
        <v>16.164438169787783</v>
      </c>
      <c r="L11" s="1">
        <f t="shared" si="0"/>
        <v>18.175173148904687</v>
      </c>
      <c r="M11" s="1">
        <f t="shared" si="0"/>
        <v>21.004184402152084</v>
      </c>
    </row>
    <row r="12" spans="2:19" x14ac:dyDescent="0.25">
      <c r="B12" s="42">
        <f t="shared" si="1"/>
        <v>35</v>
      </c>
      <c r="C12" s="13">
        <f t="shared" si="2"/>
        <v>95</v>
      </c>
      <c r="D12" s="1">
        <f t="shared" si="0"/>
        <v>5.959810966650994</v>
      </c>
      <c r="E12" s="1">
        <f t="shared" si="0"/>
        <v>8.0700203125401977</v>
      </c>
      <c r="F12" s="1">
        <f t="shared" si="0"/>
        <v>9.7532564916586146</v>
      </c>
      <c r="G12" s="1">
        <f t="shared" si="0"/>
        <v>11.27618405481458</v>
      </c>
      <c r="H12" s="1">
        <f t="shared" si="0"/>
        <v>12.755682319087914</v>
      </c>
      <c r="I12" s="1">
        <f t="shared" si="0"/>
        <v>14.27784652338662</v>
      </c>
      <c r="J12" s="1">
        <f t="shared" si="0"/>
        <v>15.084386354763744</v>
      </c>
      <c r="K12" s="1">
        <f t="shared" si="0"/>
        <v>15.942691422271325</v>
      </c>
      <c r="L12" s="1">
        <f t="shared" si="0"/>
        <v>17.925842767669977</v>
      </c>
      <c r="M12" s="1">
        <f t="shared" si="0"/>
        <v>20.716045122178937</v>
      </c>
    </row>
    <row r="13" spans="2:19" x14ac:dyDescent="0.25">
      <c r="B13" s="42">
        <f t="shared" si="1"/>
        <v>40</v>
      </c>
      <c r="C13" s="13">
        <f t="shared" si="2"/>
        <v>104</v>
      </c>
      <c r="D13" s="1">
        <f t="shared" si="0"/>
        <v>5.8807388471261541</v>
      </c>
      <c r="E13" s="1">
        <f t="shared" si="0"/>
        <v>7.9629508745510194</v>
      </c>
      <c r="F13" s="1">
        <f t="shared" si="0"/>
        <v>9.6238546251597832</v>
      </c>
      <c r="G13" s="1">
        <f t="shared" si="0"/>
        <v>11.126576663178227</v>
      </c>
      <c r="H13" s="1">
        <f t="shared" si="0"/>
        <v>12.586445602923648</v>
      </c>
      <c r="I13" s="1">
        <f t="shared" si="0"/>
        <v>14.088414409990422</v>
      </c>
      <c r="J13" s="1">
        <f t="shared" si="0"/>
        <v>14.884253429830895</v>
      </c>
      <c r="K13" s="1">
        <f t="shared" si="0"/>
        <v>15.73117088768667</v>
      </c>
      <c r="L13" s="1">
        <f t="shared" si="0"/>
        <v>17.688010663625043</v>
      </c>
      <c r="M13" s="1">
        <f t="shared" si="0"/>
        <v>20.441193855058398</v>
      </c>
      <c r="O13" s="92" t="s">
        <v>27</v>
      </c>
      <c r="P13" s="93"/>
      <c r="Q13" s="30" t="s">
        <v>28</v>
      </c>
      <c r="R13" s="94" t="s">
        <v>40</v>
      </c>
      <c r="S13" s="94"/>
    </row>
    <row r="14" spans="2:19" x14ac:dyDescent="0.25">
      <c r="B14" s="42">
        <f t="shared" si="1"/>
        <v>45</v>
      </c>
      <c r="C14" s="13">
        <f t="shared" si="2"/>
        <v>113</v>
      </c>
      <c r="D14" s="1">
        <f t="shared" si="0"/>
        <v>5.8051972794660234</v>
      </c>
      <c r="E14" s="1">
        <f t="shared" si="0"/>
        <v>7.8606620622263303</v>
      </c>
      <c r="F14" s="1">
        <f t="shared" si="0"/>
        <v>9.5002305220977927</v>
      </c>
      <c r="G14" s="1">
        <f t="shared" si="0"/>
        <v>10.983649207006989</v>
      </c>
      <c r="H14" s="1">
        <f t="shared" si="0"/>
        <v>12.4247652670287</v>
      </c>
      <c r="I14" s="1">
        <f t="shared" si="0"/>
        <v>13.907440396683173</v>
      </c>
      <c r="J14" s="1">
        <f t="shared" si="0"/>
        <v>14.693056393749359</v>
      </c>
      <c r="K14" s="1">
        <f t="shared" si="0"/>
        <v>15.529094696092825</v>
      </c>
      <c r="L14" s="1">
        <f t="shared" si="0"/>
        <v>17.460797708067208</v>
      </c>
      <c r="M14" s="1">
        <f t="shared" si="0"/>
        <v>20.178614633501848</v>
      </c>
      <c r="O14" s="29" t="s">
        <v>3</v>
      </c>
      <c r="P14" s="31" t="s">
        <v>4</v>
      </c>
      <c r="Q14" s="34" t="s">
        <v>39</v>
      </c>
      <c r="R14" s="29" t="s">
        <v>41</v>
      </c>
      <c r="S14" s="29" t="s">
        <v>42</v>
      </c>
    </row>
    <row r="15" spans="2:19" x14ac:dyDescent="0.25">
      <c r="B15" s="42">
        <f t="shared" si="1"/>
        <v>50</v>
      </c>
      <c r="C15" s="13">
        <f t="shared" si="2"/>
        <v>122</v>
      </c>
      <c r="D15" s="1">
        <f t="shared" si="0"/>
        <v>5.7329246489633388</v>
      </c>
      <c r="E15" s="1">
        <f t="shared" si="0"/>
        <v>7.7627996301020588</v>
      </c>
      <c r="F15" s="1">
        <f t="shared" si="0"/>
        <v>9.3819560488697142</v>
      </c>
      <c r="G15" s="1">
        <f t="shared" si="0"/>
        <v>10.846906701542617</v>
      </c>
      <c r="H15" s="1">
        <f t="shared" si="0"/>
        <v>12.270081381882743</v>
      </c>
      <c r="I15" s="1">
        <f t="shared" si="0"/>
        <v>13.734297736297989</v>
      </c>
      <c r="J15" s="1">
        <f t="shared" si="0"/>
        <v>14.510133095094767</v>
      </c>
      <c r="K15" s="1">
        <f t="shared" si="0"/>
        <v>15.335763019496438</v>
      </c>
      <c r="L15" s="1">
        <f t="shared" si="0"/>
        <v>17.243417019644959</v>
      </c>
      <c r="M15" s="1">
        <f t="shared" si="0"/>
        <v>19.927398096103264</v>
      </c>
      <c r="O15" s="41">
        <f>'T &amp; RH'!B14</f>
        <v>30</v>
      </c>
      <c r="P15" s="13">
        <f>O15*9/5+32</f>
        <v>86</v>
      </c>
      <c r="Q15" s="33">
        <f>'T &amp; RH'!C14</f>
        <v>65</v>
      </c>
      <c r="R15" s="1">
        <f>((LN(1-Q15/100))/(-$P$8*(O15+$P$10)))^(1/$P$9)</f>
        <v>15.294194945035887</v>
      </c>
      <c r="S15" s="1">
        <f>100*R15/(100+R15)</f>
        <v>13.265364272960211</v>
      </c>
    </row>
    <row r="16" spans="2:19" x14ac:dyDescent="0.25">
      <c r="B16" s="42">
        <f t="shared" si="1"/>
        <v>55</v>
      </c>
      <c r="C16" s="13">
        <f t="shared" si="2"/>
        <v>131</v>
      </c>
      <c r="D16" s="1">
        <f t="shared" si="0"/>
        <v>5.6636859711575731</v>
      </c>
      <c r="E16" s="1">
        <f t="shared" si="0"/>
        <v>7.6690453920175692</v>
      </c>
      <c r="F16" s="1">
        <f t="shared" si="0"/>
        <v>9.2686466523868951</v>
      </c>
      <c r="G16" s="1">
        <f t="shared" si="0"/>
        <v>10.715904547444346</v>
      </c>
      <c r="H16" s="1">
        <f t="shared" si="0"/>
        <v>12.121891014230807</v>
      </c>
      <c r="I16" s="1">
        <f t="shared" si="0"/>
        <v>13.568423479425631</v>
      </c>
      <c r="J16" s="1">
        <f t="shared" si="0"/>
        <v>14.334888784065537</v>
      </c>
      <c r="K16" s="1">
        <f t="shared" si="0"/>
        <v>15.150547266694865</v>
      </c>
      <c r="L16" s="1">
        <f t="shared" si="0"/>
        <v>17.035161815120411</v>
      </c>
      <c r="M16" s="1">
        <f t="shared" si="0"/>
        <v>19.686727447042344</v>
      </c>
      <c r="R16" s="1"/>
    </row>
    <row r="17" spans="2:17" x14ac:dyDescent="0.25">
      <c r="B17" s="44">
        <f t="shared" si="1"/>
        <v>60</v>
      </c>
      <c r="C17" s="15">
        <f t="shared" si="2"/>
        <v>140</v>
      </c>
      <c r="D17" s="2">
        <f t="shared" si="0"/>
        <v>5.5972694864247083</v>
      </c>
      <c r="E17" s="2">
        <f t="shared" si="0"/>
        <v>7.5791126099409389</v>
      </c>
      <c r="F17" s="2">
        <f t="shared" si="0"/>
        <v>9.1599557871063197</v>
      </c>
      <c r="G17" s="2">
        <f t="shared" si="0"/>
        <v>10.590242087626025</v>
      </c>
      <c r="H17" s="2">
        <f t="shared" si="0"/>
        <v>11.979740938541577</v>
      </c>
      <c r="I17" s="2">
        <f t="shared" si="0"/>
        <v>13.409310316114761</v>
      </c>
      <c r="J17" s="2">
        <f t="shared" si="0"/>
        <v>14.166787493329679</v>
      </c>
      <c r="K17" s="2">
        <f t="shared" si="0"/>
        <v>14.972880973691103</v>
      </c>
      <c r="L17" s="2">
        <f t="shared" si="0"/>
        <v>16.835395166620206</v>
      </c>
      <c r="M17" s="2">
        <f t="shared" si="0"/>
        <v>19.455866619025901</v>
      </c>
    </row>
    <row r="18" spans="2:17" x14ac:dyDescent="0.25">
      <c r="B18" t="s">
        <v>17</v>
      </c>
      <c r="D18" s="5"/>
      <c r="E18" s="5"/>
      <c r="F18" s="5"/>
      <c r="G18" s="5"/>
      <c r="H18" s="5"/>
      <c r="I18" s="5"/>
      <c r="L18" s="5"/>
      <c r="M18" s="5"/>
    </row>
    <row r="20" spans="2:17" x14ac:dyDescent="0.25">
      <c r="B20" s="10" t="s">
        <v>38</v>
      </c>
    </row>
    <row r="21" spans="2:17" x14ac:dyDescent="0.2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2:17" x14ac:dyDescent="0.25">
      <c r="B22" s="90" t="s">
        <v>0</v>
      </c>
      <c r="C22" s="91"/>
      <c r="F22" t="s">
        <v>1</v>
      </c>
      <c r="O22" t="s">
        <v>18</v>
      </c>
    </row>
    <row r="23" spans="2:17" x14ac:dyDescent="0.25">
      <c r="B23" s="19" t="s">
        <v>3</v>
      </c>
      <c r="C23" s="21" t="s">
        <v>4</v>
      </c>
      <c r="D23" s="24">
        <f>D5</f>
        <v>10</v>
      </c>
      <c r="E23" s="24">
        <f t="shared" ref="E23:M23" si="3">E5</f>
        <v>20</v>
      </c>
      <c r="F23" s="24">
        <f t="shared" si="3"/>
        <v>30</v>
      </c>
      <c r="G23" s="24">
        <f t="shared" si="3"/>
        <v>40</v>
      </c>
      <c r="H23" s="24">
        <f t="shared" si="3"/>
        <v>50</v>
      </c>
      <c r="I23" s="24">
        <f t="shared" si="3"/>
        <v>60</v>
      </c>
      <c r="J23" s="24">
        <f t="shared" si="3"/>
        <v>65</v>
      </c>
      <c r="K23" s="24">
        <f t="shared" si="3"/>
        <v>70</v>
      </c>
      <c r="L23" s="24">
        <f t="shared" si="3"/>
        <v>80</v>
      </c>
      <c r="M23" s="24">
        <f t="shared" si="3"/>
        <v>90</v>
      </c>
      <c r="O23" s="10" t="s">
        <v>24</v>
      </c>
    </row>
    <row r="24" spans="2:17" x14ac:dyDescent="0.25">
      <c r="B24" s="22">
        <f>B6</f>
        <v>5</v>
      </c>
      <c r="C24" s="22">
        <f t="shared" ref="C24:C35" si="4">C6</f>
        <v>41</v>
      </c>
      <c r="D24" s="1">
        <f t="shared" ref="D24:M24" si="5">(100*D6)/(100+D6)</f>
        <v>6.1276114100617853</v>
      </c>
      <c r="E24" s="1">
        <f t="shared" si="5"/>
        <v>8.1210384785340519</v>
      </c>
      <c r="F24" s="1">
        <f t="shared" si="5"/>
        <v>9.6514325285851683</v>
      </c>
      <c r="G24" s="1">
        <f t="shared" si="5"/>
        <v>10.992796194254728</v>
      </c>
      <c r="H24" s="1">
        <f t="shared" si="5"/>
        <v>12.25830881664778</v>
      </c>
      <c r="I24" s="1">
        <f t="shared" si="5"/>
        <v>13.523299936721328</v>
      </c>
      <c r="J24" s="1">
        <f t="shared" si="5"/>
        <v>14.178901320165503</v>
      </c>
      <c r="K24" s="1">
        <f t="shared" si="5"/>
        <v>14.865749773766176</v>
      </c>
      <c r="L24" s="1">
        <f t="shared" si="5"/>
        <v>16.411458939489009</v>
      </c>
      <c r="M24" s="1">
        <f t="shared" si="5"/>
        <v>18.493529276776485</v>
      </c>
      <c r="O24" t="s">
        <v>19</v>
      </c>
      <c r="P24" t="s">
        <v>20</v>
      </c>
    </row>
    <row r="25" spans="2:17" x14ac:dyDescent="0.25">
      <c r="B25" s="22">
        <f t="shared" ref="B25" si="6">B7</f>
        <v>10</v>
      </c>
      <c r="C25" s="22">
        <f t="shared" si="4"/>
        <v>50</v>
      </c>
      <c r="D25" s="1">
        <f t="shared" ref="D25:M25" si="7">(100*D7)/(100+D7)</f>
        <v>6.0324639436748262</v>
      </c>
      <c r="E25" s="1">
        <f t="shared" si="7"/>
        <v>7.9975748557307291</v>
      </c>
      <c r="F25" s="1">
        <f t="shared" si="7"/>
        <v>9.5071099065894042</v>
      </c>
      <c r="G25" s="1">
        <f t="shared" si="7"/>
        <v>10.830820025687228</v>
      </c>
      <c r="H25" s="1">
        <f t="shared" si="7"/>
        <v>12.080216435254522</v>
      </c>
      <c r="I25" s="1">
        <f t="shared" si="7"/>
        <v>13.329621376894881</v>
      </c>
      <c r="J25" s="1">
        <f t="shared" si="7"/>
        <v>13.977350966222808</v>
      </c>
      <c r="K25" s="1">
        <f t="shared" si="7"/>
        <v>14.656103349626044</v>
      </c>
      <c r="L25" s="1">
        <f t="shared" si="7"/>
        <v>16.184157871545107</v>
      </c>
      <c r="M25" s="1">
        <f t="shared" si="7"/>
        <v>18.243685072235593</v>
      </c>
      <c r="O25" s="10" t="s">
        <v>62</v>
      </c>
      <c r="P25" s="10" t="s">
        <v>54</v>
      </c>
      <c r="Q25" s="10" t="s">
        <v>55</v>
      </c>
    </row>
    <row r="26" spans="2:17" x14ac:dyDescent="0.25">
      <c r="B26" s="22">
        <f t="shared" ref="B26" si="8">B8</f>
        <v>15</v>
      </c>
      <c r="C26" s="22">
        <f t="shared" si="4"/>
        <v>59</v>
      </c>
      <c r="D26" s="1">
        <f t="shared" ref="D26:M26" si="9">(100*D8)/(100+D8)</f>
        <v>5.9423894452527719</v>
      </c>
      <c r="E26" s="1">
        <f t="shared" si="9"/>
        <v>7.8806188571473097</v>
      </c>
      <c r="F26" s="1">
        <f t="shared" si="9"/>
        <v>9.3703269131149547</v>
      </c>
      <c r="G26" s="1">
        <f t="shared" si="9"/>
        <v>10.677239322236664</v>
      </c>
      <c r="H26" s="1">
        <f t="shared" si="9"/>
        <v>11.91128589863029</v>
      </c>
      <c r="I26" s="1">
        <f t="shared" si="9"/>
        <v>13.145831470480406</v>
      </c>
      <c r="J26" s="1">
        <f t="shared" si="9"/>
        <v>13.786050694887042</v>
      </c>
      <c r="K26" s="1">
        <f t="shared" si="9"/>
        <v>14.457074609944248</v>
      </c>
      <c r="L26" s="1">
        <f t="shared" si="9"/>
        <v>15.96826085841586</v>
      </c>
      <c r="M26" s="1">
        <f t="shared" si="9"/>
        <v>18.006216210223187</v>
      </c>
    </row>
    <row r="27" spans="2:17" x14ac:dyDescent="0.25">
      <c r="B27" s="22">
        <f t="shared" ref="B27" si="10">B9</f>
        <v>20</v>
      </c>
      <c r="C27" s="22">
        <f t="shared" si="4"/>
        <v>68</v>
      </c>
      <c r="D27" s="1">
        <f t="shared" ref="D27:M27" si="11">(100*D9)/(100+D9)</f>
        <v>5.8569380329883138</v>
      </c>
      <c r="E27" s="1">
        <f t="shared" si="11"/>
        <v>7.7695980860714231</v>
      </c>
      <c r="F27" s="1">
        <f t="shared" si="11"/>
        <v>9.2404245615083713</v>
      </c>
      <c r="G27" s="1">
        <f t="shared" si="11"/>
        <v>10.531324368920991</v>
      </c>
      <c r="H27" s="1">
        <f t="shared" si="11"/>
        <v>11.750725066856646</v>
      </c>
      <c r="I27" s="1">
        <f t="shared" si="11"/>
        <v>12.971079745929137</v>
      </c>
      <c r="J27" s="1">
        <f t="shared" si="11"/>
        <v>13.604121368508077</v>
      </c>
      <c r="K27" s="1">
        <f t="shared" si="11"/>
        <v>14.267755510150852</v>
      </c>
      <c r="L27" s="1">
        <f t="shared" si="11"/>
        <v>15.762798929286518</v>
      </c>
      <c r="M27" s="1">
        <f t="shared" si="11"/>
        <v>17.780080409613664</v>
      </c>
    </row>
    <row r="28" spans="2:17" x14ac:dyDescent="0.25">
      <c r="B28" s="22">
        <f t="shared" ref="B28" si="12">B10</f>
        <v>25</v>
      </c>
      <c r="C28" s="22">
        <f t="shared" si="4"/>
        <v>77</v>
      </c>
      <c r="D28" s="1">
        <f t="shared" ref="D28:M28" si="13">(100*D10)/(100+D10)</f>
        <v>5.7757145378930543</v>
      </c>
      <c r="E28" s="1">
        <f t="shared" si="13"/>
        <v>7.6640093093343511</v>
      </c>
      <c r="F28" s="1">
        <f t="shared" si="13"/>
        <v>9.1168230968171979</v>
      </c>
      <c r="G28" s="1">
        <f t="shared" si="13"/>
        <v>10.392432805155167</v>
      </c>
      <c r="H28" s="1">
        <f t="shared" si="13"/>
        <v>11.597836238735349</v>
      </c>
      <c r="I28" s="1">
        <f t="shared" si="13"/>
        <v>12.80461670958047</v>
      </c>
      <c r="J28" s="1">
        <f t="shared" si="13"/>
        <v>13.430788009303637</v>
      </c>
      <c r="K28" s="1">
        <f t="shared" si="13"/>
        <v>14.087345351250043</v>
      </c>
      <c r="L28" s="1">
        <f t="shared" si="13"/>
        <v>15.566917089537039</v>
      </c>
      <c r="M28" s="1">
        <f t="shared" si="13"/>
        <v>17.564357166229939</v>
      </c>
    </row>
    <row r="29" spans="2:17" x14ac:dyDescent="0.25">
      <c r="B29" s="22">
        <f t="shared" ref="B29" si="14">B11</f>
        <v>30</v>
      </c>
      <c r="C29" s="22">
        <f t="shared" si="4"/>
        <v>86</v>
      </c>
      <c r="D29" s="1">
        <f t="shared" ref="D29:M29" si="15">(100*D11)/(100+D11)</f>
        <v>5.6983701704913114</v>
      </c>
      <c r="E29" s="1">
        <f t="shared" si="15"/>
        <v>7.5634079794926503</v>
      </c>
      <c r="F29" s="1">
        <f t="shared" si="15"/>
        <v>8.9990100419465602</v>
      </c>
      <c r="G29" s="1">
        <f t="shared" si="15"/>
        <v>10.259996492642863</v>
      </c>
      <c r="H29" s="1">
        <f t="shared" si="15"/>
        <v>11.452002002511888</v>
      </c>
      <c r="I29" s="1">
        <f t="shared" si="15"/>
        <v>12.645778767415392</v>
      </c>
      <c r="J29" s="1">
        <f t="shared" si="15"/>
        <v>13.265364272960211</v>
      </c>
      <c r="K29" s="1">
        <f t="shared" si="15"/>
        <v>13.915134807574743</v>
      </c>
      <c r="L29" s="1">
        <f t="shared" si="15"/>
        <v>15.379857430801779</v>
      </c>
      <c r="M29" s="1">
        <f t="shared" si="15"/>
        <v>17.358229804967408</v>
      </c>
    </row>
    <row r="30" spans="2:17" x14ac:dyDescent="0.25">
      <c r="B30" s="22">
        <f t="shared" ref="B30" si="16">B12</f>
        <v>35</v>
      </c>
      <c r="C30" s="22">
        <f t="shared" si="4"/>
        <v>95</v>
      </c>
      <c r="D30" s="1">
        <f t="shared" ref="D30:M30" si="17">(100*D12)/(100+D12)</f>
        <v>5.6245956955573853</v>
      </c>
      <c r="E30" s="1">
        <f t="shared" si="17"/>
        <v>7.4673996444171777</v>
      </c>
      <c r="F30" s="1">
        <f t="shared" si="17"/>
        <v>8.8865303895560253</v>
      </c>
      <c r="G30" s="1">
        <f t="shared" si="17"/>
        <v>10.133510733311935</v>
      </c>
      <c r="H30" s="1">
        <f t="shared" si="17"/>
        <v>11.312673611419902</v>
      </c>
      <c r="I30" s="1">
        <f t="shared" si="17"/>
        <v>12.493975829746409</v>
      </c>
      <c r="J30" s="1">
        <f t="shared" si="17"/>
        <v>13.107239680858191</v>
      </c>
      <c r="K30" s="1">
        <f t="shared" si="17"/>
        <v>13.750492788033476</v>
      </c>
      <c r="L30" s="1">
        <f t="shared" si="17"/>
        <v>15.200945227066416</v>
      </c>
      <c r="M30" s="1">
        <f t="shared" si="17"/>
        <v>17.160970690525723</v>
      </c>
    </row>
    <row r="31" spans="2:17" x14ac:dyDescent="0.25">
      <c r="B31" s="22">
        <f t="shared" ref="B31" si="18">B13</f>
        <v>40</v>
      </c>
      <c r="C31" s="22">
        <f t="shared" si="4"/>
        <v>104</v>
      </c>
      <c r="D31" s="1">
        <f t="shared" ref="D31:M31" si="19">(100*D13)/(100+D13)</f>
        <v>5.5541158015689183</v>
      </c>
      <c r="E31" s="1">
        <f t="shared" si="19"/>
        <v>7.3756328537218989</v>
      </c>
      <c r="F31" s="1">
        <f t="shared" si="19"/>
        <v>8.7789784970314404</v>
      </c>
      <c r="G31" s="1">
        <f t="shared" si="19"/>
        <v>10.012525353770766</v>
      </c>
      <c r="H31" s="1">
        <f t="shared" si="19"/>
        <v>11.179361365855929</v>
      </c>
      <c r="I31" s="1">
        <f t="shared" si="19"/>
        <v>12.348681049560399</v>
      </c>
      <c r="J31" s="1">
        <f t="shared" si="19"/>
        <v>12.955869046859338</v>
      </c>
      <c r="K31" s="1">
        <f t="shared" si="19"/>
        <v>13.592855552246384</v>
      </c>
      <c r="L31" s="1">
        <f t="shared" si="19"/>
        <v>15.029577408849892</v>
      </c>
      <c r="M31" s="1">
        <f t="shared" si="19"/>
        <v>16.971928956182371</v>
      </c>
    </row>
    <row r="32" spans="2:17" x14ac:dyDescent="0.25">
      <c r="B32" s="22">
        <f t="shared" ref="B32" si="20">B14</f>
        <v>45</v>
      </c>
      <c r="C32" s="22">
        <f t="shared" si="4"/>
        <v>113</v>
      </c>
      <c r="D32" s="1">
        <f t="shared" ref="D32:M32" si="21">(100*D14)/(100+D14)</f>
        <v>5.4866844245208526</v>
      </c>
      <c r="E32" s="1">
        <f t="shared" si="21"/>
        <v>7.2877932620990258</v>
      </c>
      <c r="F32" s="1">
        <f t="shared" si="21"/>
        <v>8.6759913443109973</v>
      </c>
      <c r="G32" s="1">
        <f t="shared" si="21"/>
        <v>9.8966372843987642</v>
      </c>
      <c r="H32" s="1">
        <f t="shared" si="21"/>
        <v>11.051626603371316</v>
      </c>
      <c r="I32" s="1">
        <f t="shared" si="21"/>
        <v>12.209422271495567</v>
      </c>
      <c r="J32" s="1">
        <f t="shared" si="21"/>
        <v>12.810763664111505</v>
      </c>
      <c r="K32" s="1">
        <f t="shared" si="21"/>
        <v>13.441717635668461</v>
      </c>
      <c r="L32" s="1">
        <f t="shared" si="21"/>
        <v>14.865212946589754</v>
      </c>
      <c r="M32" s="1">
        <f t="shared" si="21"/>
        <v>16.790520256069513</v>
      </c>
    </row>
    <row r="33" spans="2:16" x14ac:dyDescent="0.25">
      <c r="B33" s="22">
        <f t="shared" ref="B33" si="22">B15</f>
        <v>50</v>
      </c>
      <c r="C33" s="22">
        <f t="shared" si="4"/>
        <v>122</v>
      </c>
      <c r="D33" s="1">
        <f t="shared" ref="D33:M33" si="23">(100*D15)/(100+D15)</f>
        <v>5.4220808400002465</v>
      </c>
      <c r="E33" s="1">
        <f t="shared" si="23"/>
        <v>7.203598697090297</v>
      </c>
      <c r="F33" s="1">
        <f t="shared" si="23"/>
        <v>8.5772428906629177</v>
      </c>
      <c r="G33" s="1">
        <f t="shared" si="23"/>
        <v>9.7854843444103636</v>
      </c>
      <c r="H33" s="1">
        <f t="shared" si="23"/>
        <v>10.92907498672464</v>
      </c>
      <c r="I33" s="1">
        <f t="shared" si="23"/>
        <v>12.075774862690981</v>
      </c>
      <c r="J33" s="1">
        <f t="shared" si="23"/>
        <v>12.671483914043527</v>
      </c>
      <c r="K33" s="1">
        <f t="shared" si="23"/>
        <v>13.296624236928201</v>
      </c>
      <c r="L33" s="1">
        <f t="shared" si="23"/>
        <v>14.707364778319025</v>
      </c>
      <c r="M33" s="1">
        <f t="shared" si="23"/>
        <v>16.616218155699947</v>
      </c>
    </row>
    <row r="34" spans="2:16" x14ac:dyDescent="0.25">
      <c r="B34" s="22">
        <f t="shared" ref="B34" si="24">B16</f>
        <v>55</v>
      </c>
      <c r="C34" s="22">
        <f t="shared" si="4"/>
        <v>131</v>
      </c>
      <c r="D34" s="1">
        <f t="shared" ref="D34:M34" si="25">(100*D16)/(100+D16)</f>
        <v>5.3601063781776057</v>
      </c>
      <c r="E34" s="1">
        <f t="shared" si="25"/>
        <v>7.1227950095544754</v>
      </c>
      <c r="F34" s="1">
        <f t="shared" si="25"/>
        <v>8.482439323947121</v>
      </c>
      <c r="G34" s="1">
        <f t="shared" si="25"/>
        <v>9.6787400069087006</v>
      </c>
      <c r="H34" s="1">
        <f t="shared" si="25"/>
        <v>10.811350847349038</v>
      </c>
      <c r="I34" s="1">
        <f t="shared" si="25"/>
        <v>11.947355667822336</v>
      </c>
      <c r="J34" s="1">
        <f t="shared" si="25"/>
        <v>12.537633032677023</v>
      </c>
      <c r="K34" s="1">
        <f t="shared" si="25"/>
        <v>13.157164795409422</v>
      </c>
      <c r="L34" s="1">
        <f t="shared" si="25"/>
        <v>14.555592995232265</v>
      </c>
      <c r="M34" s="1">
        <f t="shared" si="25"/>
        <v>16.448546858090936</v>
      </c>
    </row>
    <row r="35" spans="2:16" x14ac:dyDescent="0.25">
      <c r="B35" s="36">
        <f t="shared" ref="B35" si="26">B17</f>
        <v>60</v>
      </c>
      <c r="C35" s="36">
        <f t="shared" si="4"/>
        <v>140</v>
      </c>
      <c r="D35" s="2">
        <f t="shared" ref="D35:M35" si="27">(100*D17)/(100+D17)</f>
        <v>5.3005816472785572</v>
      </c>
      <c r="E35" s="2">
        <f t="shared" si="27"/>
        <v>7.0451525636033043</v>
      </c>
      <c r="F35" s="2">
        <f t="shared" si="27"/>
        <v>8.3913150395286884</v>
      </c>
      <c r="G35" s="2">
        <f t="shared" si="27"/>
        <v>9.5761089655946865</v>
      </c>
      <c r="H35" s="2">
        <f t="shared" si="27"/>
        <v>10.698132392640986</v>
      </c>
      <c r="I35" s="2">
        <f t="shared" si="27"/>
        <v>11.82381788473797</v>
      </c>
      <c r="J35" s="2">
        <f t="shared" si="27"/>
        <v>12.408851824929725</v>
      </c>
      <c r="K35" s="2">
        <f t="shared" si="27"/>
        <v>13.022967544074417</v>
      </c>
      <c r="L35" s="2">
        <f t="shared" si="27"/>
        <v>14.409499058578156</v>
      </c>
      <c r="M35" s="2">
        <f t="shared" si="27"/>
        <v>16.287075025854897</v>
      </c>
    </row>
    <row r="36" spans="2:16" x14ac:dyDescent="0.25">
      <c r="B36" t="s">
        <v>17</v>
      </c>
    </row>
    <row r="38" spans="2:16" x14ac:dyDescent="0.25">
      <c r="B38" s="92" t="s">
        <v>27</v>
      </c>
      <c r="C38" s="96"/>
      <c r="D38" s="7" t="s">
        <v>22</v>
      </c>
      <c r="E38" s="18" t="s">
        <v>21</v>
      </c>
      <c r="F38" s="7" t="s">
        <v>23</v>
      </c>
    </row>
    <row r="39" spans="2:16" x14ac:dyDescent="0.25">
      <c r="B39" s="29" t="s">
        <v>3</v>
      </c>
      <c r="C39" s="31" t="s">
        <v>4</v>
      </c>
      <c r="D39" s="26">
        <v>0.6</v>
      </c>
      <c r="E39" s="26">
        <v>0.65</v>
      </c>
      <c r="F39" s="26">
        <v>0.7</v>
      </c>
    </row>
    <row r="40" spans="2:16" x14ac:dyDescent="0.25">
      <c r="B40" s="46">
        <f t="shared" ref="B40:C51" si="28">B24</f>
        <v>5</v>
      </c>
      <c r="C40" s="37">
        <f t="shared" si="28"/>
        <v>41</v>
      </c>
      <c r="D40" s="1">
        <f t="shared" ref="D40:D51" si="29">I24</f>
        <v>13.523299936721328</v>
      </c>
      <c r="E40" s="1">
        <f t="shared" ref="E40:E51" si="30">J24</f>
        <v>14.178901320165503</v>
      </c>
      <c r="F40" s="1">
        <f t="shared" ref="F40:F51" si="31">K24</f>
        <v>14.865749773766176</v>
      </c>
      <c r="G40" s="1"/>
    </row>
    <row r="41" spans="2:16" x14ac:dyDescent="0.25">
      <c r="B41" s="22">
        <f t="shared" si="28"/>
        <v>10</v>
      </c>
      <c r="C41" s="38">
        <f t="shared" si="28"/>
        <v>50</v>
      </c>
      <c r="D41" s="1">
        <f t="shared" si="29"/>
        <v>13.329621376894881</v>
      </c>
      <c r="E41" s="1">
        <f t="shared" si="30"/>
        <v>13.977350966222808</v>
      </c>
      <c r="F41" s="1">
        <f t="shared" si="31"/>
        <v>14.656103349626044</v>
      </c>
      <c r="G41" s="1"/>
    </row>
    <row r="42" spans="2:16" x14ac:dyDescent="0.25">
      <c r="B42" s="22">
        <f t="shared" si="28"/>
        <v>15</v>
      </c>
      <c r="C42" s="38">
        <f t="shared" si="28"/>
        <v>59</v>
      </c>
      <c r="D42" s="1">
        <f t="shared" si="29"/>
        <v>13.145831470480406</v>
      </c>
      <c r="E42" s="1">
        <f t="shared" si="30"/>
        <v>13.786050694887042</v>
      </c>
      <c r="F42" s="1">
        <f t="shared" si="31"/>
        <v>14.457074609944248</v>
      </c>
      <c r="G42" s="1"/>
      <c r="P42" s="1"/>
    </row>
    <row r="43" spans="2:16" x14ac:dyDescent="0.25">
      <c r="B43" s="22">
        <f t="shared" si="28"/>
        <v>20</v>
      </c>
      <c r="C43" s="38">
        <f t="shared" si="28"/>
        <v>68</v>
      </c>
      <c r="D43" s="1">
        <f t="shared" si="29"/>
        <v>12.971079745929137</v>
      </c>
      <c r="E43" s="1">
        <f t="shared" si="30"/>
        <v>13.604121368508077</v>
      </c>
      <c r="F43" s="1">
        <f t="shared" si="31"/>
        <v>14.267755510150852</v>
      </c>
      <c r="G43" s="1"/>
    </row>
    <row r="44" spans="2:16" x14ac:dyDescent="0.25">
      <c r="B44" s="22">
        <f t="shared" si="28"/>
        <v>25</v>
      </c>
      <c r="C44" s="38">
        <f t="shared" si="28"/>
        <v>77</v>
      </c>
      <c r="D44" s="1">
        <f t="shared" si="29"/>
        <v>12.80461670958047</v>
      </c>
      <c r="E44" s="1">
        <f t="shared" si="30"/>
        <v>13.430788009303637</v>
      </c>
      <c r="F44" s="1">
        <f t="shared" si="31"/>
        <v>14.087345351250043</v>
      </c>
      <c r="G44" s="1"/>
    </row>
    <row r="45" spans="2:16" x14ac:dyDescent="0.25">
      <c r="B45" s="22">
        <f t="shared" si="28"/>
        <v>30</v>
      </c>
      <c r="C45" s="38">
        <f t="shared" si="28"/>
        <v>86</v>
      </c>
      <c r="D45" s="1">
        <f t="shared" si="29"/>
        <v>12.645778767415392</v>
      </c>
      <c r="E45" s="1">
        <f t="shared" si="30"/>
        <v>13.265364272960211</v>
      </c>
      <c r="F45" s="1">
        <f t="shared" si="31"/>
        <v>13.915134807574743</v>
      </c>
      <c r="G45" s="1"/>
    </row>
    <row r="46" spans="2:16" x14ac:dyDescent="0.25">
      <c r="B46" s="22">
        <f t="shared" si="28"/>
        <v>35</v>
      </c>
      <c r="C46" s="38">
        <f t="shared" si="28"/>
        <v>95</v>
      </c>
      <c r="D46" s="1">
        <f t="shared" si="29"/>
        <v>12.493975829746409</v>
      </c>
      <c r="E46" s="1">
        <f t="shared" si="30"/>
        <v>13.107239680858191</v>
      </c>
      <c r="F46" s="1">
        <f t="shared" si="31"/>
        <v>13.750492788033476</v>
      </c>
      <c r="G46" s="1"/>
    </row>
    <row r="47" spans="2:16" x14ac:dyDescent="0.25">
      <c r="B47" s="22">
        <f t="shared" si="28"/>
        <v>40</v>
      </c>
      <c r="C47" s="38">
        <f t="shared" si="28"/>
        <v>104</v>
      </c>
      <c r="D47" s="1">
        <f t="shared" si="29"/>
        <v>12.348681049560399</v>
      </c>
      <c r="E47" s="1">
        <f t="shared" si="30"/>
        <v>12.955869046859338</v>
      </c>
      <c r="F47" s="1">
        <f t="shared" si="31"/>
        <v>13.592855552246384</v>
      </c>
      <c r="G47" s="1"/>
    </row>
    <row r="48" spans="2:16" x14ac:dyDescent="0.25">
      <c r="B48" s="22">
        <f t="shared" si="28"/>
        <v>45</v>
      </c>
      <c r="C48" s="38">
        <f t="shared" si="28"/>
        <v>113</v>
      </c>
      <c r="D48" s="1">
        <f t="shared" si="29"/>
        <v>12.209422271495567</v>
      </c>
      <c r="E48" s="1">
        <f t="shared" si="30"/>
        <v>12.810763664111505</v>
      </c>
      <c r="F48" s="1">
        <f t="shared" si="31"/>
        <v>13.441717635668461</v>
      </c>
      <c r="G48" s="1"/>
    </row>
    <row r="49" spans="2:7" x14ac:dyDescent="0.25">
      <c r="B49" s="22">
        <f t="shared" si="28"/>
        <v>50</v>
      </c>
      <c r="C49" s="38">
        <f t="shared" si="28"/>
        <v>122</v>
      </c>
      <c r="D49" s="1">
        <f t="shared" si="29"/>
        <v>12.075774862690981</v>
      </c>
      <c r="E49" s="1">
        <f t="shared" si="30"/>
        <v>12.671483914043527</v>
      </c>
      <c r="F49" s="1">
        <f t="shared" si="31"/>
        <v>13.296624236928201</v>
      </c>
      <c r="G49" s="1"/>
    </row>
    <row r="50" spans="2:7" x14ac:dyDescent="0.25">
      <c r="B50" s="22">
        <f t="shared" si="28"/>
        <v>55</v>
      </c>
      <c r="C50" s="38">
        <f t="shared" si="28"/>
        <v>131</v>
      </c>
      <c r="D50" s="1">
        <f t="shared" si="29"/>
        <v>11.947355667822336</v>
      </c>
      <c r="E50" s="1">
        <f t="shared" si="30"/>
        <v>12.537633032677023</v>
      </c>
      <c r="F50" s="1">
        <f t="shared" si="31"/>
        <v>13.157164795409422</v>
      </c>
      <c r="G50" s="1"/>
    </row>
    <row r="51" spans="2:7" x14ac:dyDescent="0.25">
      <c r="B51" s="36">
        <f t="shared" si="28"/>
        <v>60</v>
      </c>
      <c r="C51" s="39">
        <f t="shared" si="28"/>
        <v>140</v>
      </c>
      <c r="D51" s="12">
        <f t="shared" si="29"/>
        <v>11.82381788473797</v>
      </c>
      <c r="E51" s="12">
        <f t="shared" si="30"/>
        <v>12.408851824929725</v>
      </c>
      <c r="F51" s="12">
        <f t="shared" si="31"/>
        <v>13.022967544074417</v>
      </c>
    </row>
  </sheetData>
  <sheetProtection algorithmName="SHA-512" hashValue="NDVJ99YamSpej+zV5u2wmvUVwFtqhTnlGioyRTY20bpyHuZwz25/e87tlIb7WN80Yz33sEKU1fsxv9oSUKVmlQ==" saltValue="iHHHxAaT2oNrelZ/4fFw6g==" spinCount="100000" sheet="1" objects="1" scenarios="1"/>
  <mergeCells count="5">
    <mergeCell ref="B38:C38"/>
    <mergeCell ref="B4:C4"/>
    <mergeCell ref="B22:C22"/>
    <mergeCell ref="O13:P13"/>
    <mergeCell ref="R13:S13"/>
  </mergeCells>
  <pageMargins left="0.7" right="0.7" top="0.75" bottom="0.75" header="0.3" footer="0.3"/>
  <pageSetup paperSize="16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51"/>
  <sheetViews>
    <sheetView zoomScale="75" zoomScaleNormal="75" workbookViewId="0"/>
  </sheetViews>
  <sheetFormatPr defaultRowHeight="15.75" x14ac:dyDescent="0.25"/>
  <cols>
    <col min="1" max="1" width="2.5" customWidth="1"/>
    <col min="2" max="3" width="6.25" customWidth="1"/>
    <col min="16" max="16" width="11" customWidth="1"/>
  </cols>
  <sheetData>
    <row r="2" spans="2:19" x14ac:dyDescent="0.25">
      <c r="B2" s="10" t="s">
        <v>85</v>
      </c>
      <c r="D2" s="10"/>
    </row>
    <row r="3" spans="2:19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2:19" x14ac:dyDescent="0.25">
      <c r="B4" s="90" t="s">
        <v>0</v>
      </c>
      <c r="C4" s="91"/>
      <c r="F4" t="s">
        <v>1</v>
      </c>
      <c r="O4" t="s">
        <v>12</v>
      </c>
    </row>
    <row r="5" spans="2:19" x14ac:dyDescent="0.25">
      <c r="B5" s="19" t="s">
        <v>3</v>
      </c>
      <c r="C5" s="21" t="s">
        <v>4</v>
      </c>
      <c r="D5" s="45">
        <v>10</v>
      </c>
      <c r="E5" s="45">
        <v>20</v>
      </c>
      <c r="F5" s="45">
        <v>30</v>
      </c>
      <c r="G5" s="45">
        <v>40</v>
      </c>
      <c r="H5" s="45">
        <v>50</v>
      </c>
      <c r="I5" s="45">
        <v>60</v>
      </c>
      <c r="J5" s="45">
        <v>65</v>
      </c>
      <c r="K5" s="45">
        <v>70</v>
      </c>
      <c r="L5" s="45">
        <v>80</v>
      </c>
      <c r="M5" s="45">
        <v>90</v>
      </c>
      <c r="O5" t="s">
        <v>13</v>
      </c>
    </row>
    <row r="6" spans="2:19" x14ac:dyDescent="0.25">
      <c r="B6" s="42">
        <v>5</v>
      </c>
      <c r="C6" s="13">
        <f>B6*9/5+32</f>
        <v>41</v>
      </c>
      <c r="D6" s="1">
        <f t="shared" ref="D6:M17" si="0">((LN(1-D$5/100))/(-$P$8*($B6+$P$10)))^(1/$P$9)</f>
        <v>2.0424114349029581</v>
      </c>
      <c r="E6" s="1">
        <f t="shared" si="0"/>
        <v>3.3701265191364658</v>
      </c>
      <c r="F6" s="1">
        <f t="shared" si="0"/>
        <v>4.6087524225198209</v>
      </c>
      <c r="G6" s="1">
        <f t="shared" si="0"/>
        <v>5.8572596823873582</v>
      </c>
      <c r="H6" s="1">
        <f t="shared" si="0"/>
        <v>7.1805442697419961</v>
      </c>
      <c r="I6" s="1">
        <f t="shared" si="0"/>
        <v>8.6506525711315003</v>
      </c>
      <c r="J6" s="1">
        <f t="shared" si="0"/>
        <v>9.4728184520524152</v>
      </c>
      <c r="K6" s="1">
        <f t="shared" si="0"/>
        <v>10.379797359262041</v>
      </c>
      <c r="L6" s="1">
        <f t="shared" si="0"/>
        <v>12.598445994142397</v>
      </c>
      <c r="M6" s="1">
        <f t="shared" si="0"/>
        <v>16.000074744329741</v>
      </c>
      <c r="O6" t="s">
        <v>6</v>
      </c>
    </row>
    <row r="7" spans="2:19" x14ac:dyDescent="0.25">
      <c r="B7" s="42">
        <f>B6+5</f>
        <v>10</v>
      </c>
      <c r="C7" s="13">
        <f>B7*9/5+32</f>
        <v>50</v>
      </c>
      <c r="D7" s="1">
        <f t="shared" si="0"/>
        <v>1.9282704101620836</v>
      </c>
      <c r="E7" s="1">
        <f t="shared" si="0"/>
        <v>3.1817855767450474</v>
      </c>
      <c r="F7" s="1">
        <f t="shared" si="0"/>
        <v>4.3511903489367407</v>
      </c>
      <c r="G7" s="1">
        <f t="shared" si="0"/>
        <v>5.5299242538365165</v>
      </c>
      <c r="H7" s="1">
        <f t="shared" si="0"/>
        <v>6.7792565237279288</v>
      </c>
      <c r="I7" s="1">
        <f t="shared" si="0"/>
        <v>8.1672072024498714</v>
      </c>
      <c r="J7" s="1">
        <f t="shared" si="0"/>
        <v>8.9434259962405438</v>
      </c>
      <c r="K7" s="1">
        <f t="shared" si="0"/>
        <v>9.7997180045628376</v>
      </c>
      <c r="L7" s="1">
        <f t="shared" si="0"/>
        <v>11.894376524426418</v>
      </c>
      <c r="M7" s="1">
        <f t="shared" si="0"/>
        <v>15.105903816749144</v>
      </c>
      <c r="O7" t="s">
        <v>14</v>
      </c>
    </row>
    <row r="8" spans="2:19" x14ac:dyDescent="0.25">
      <c r="B8" s="42">
        <f t="shared" ref="B8:B17" si="1">B7+5</f>
        <v>15</v>
      </c>
      <c r="C8" s="13">
        <f t="shared" ref="C8:C17" si="2">B8*9/5+32</f>
        <v>59</v>
      </c>
      <c r="D8" s="1">
        <f t="shared" si="0"/>
        <v>1.8288372414190692</v>
      </c>
      <c r="E8" s="1">
        <f t="shared" si="0"/>
        <v>3.0177136600215073</v>
      </c>
      <c r="F8" s="1">
        <f t="shared" si="0"/>
        <v>4.1268169198166849</v>
      </c>
      <c r="G8" s="1">
        <f t="shared" si="0"/>
        <v>5.2447682463750969</v>
      </c>
      <c r="H8" s="1">
        <f t="shared" si="0"/>
        <v>6.4296774634863922</v>
      </c>
      <c r="I8" s="1">
        <f t="shared" si="0"/>
        <v>7.7460570942282274</v>
      </c>
      <c r="J8" s="1">
        <f t="shared" si="0"/>
        <v>8.4822493990484045</v>
      </c>
      <c r="K8" s="1">
        <f t="shared" si="0"/>
        <v>9.2943858639841963</v>
      </c>
      <c r="L8" s="1">
        <f t="shared" si="0"/>
        <v>11.281031247844162</v>
      </c>
      <c r="M8" s="1">
        <f t="shared" si="0"/>
        <v>14.326952962496129</v>
      </c>
      <c r="O8" t="s">
        <v>15</v>
      </c>
      <c r="P8" s="11">
        <v>6.5041299999999997E-4</v>
      </c>
    </row>
    <row r="9" spans="2:19" x14ac:dyDescent="0.25">
      <c r="B9" s="42">
        <f t="shared" si="1"/>
        <v>20</v>
      </c>
      <c r="C9" s="13">
        <f t="shared" si="2"/>
        <v>68</v>
      </c>
      <c r="D9" s="1">
        <f t="shared" si="0"/>
        <v>1.7412971773237471</v>
      </c>
      <c r="E9" s="1">
        <f t="shared" si="0"/>
        <v>2.8732662257519435</v>
      </c>
      <c r="F9" s="1">
        <f t="shared" si="0"/>
        <v>3.929280578425205</v>
      </c>
      <c r="G9" s="1">
        <f t="shared" si="0"/>
        <v>4.9937194717468358</v>
      </c>
      <c r="H9" s="1">
        <f t="shared" si="0"/>
        <v>6.121911214791071</v>
      </c>
      <c r="I9" s="1">
        <f t="shared" si="0"/>
        <v>7.3752803410226733</v>
      </c>
      <c r="J9" s="1">
        <f t="shared" si="0"/>
        <v>8.0762336863056774</v>
      </c>
      <c r="K9" s="1">
        <f t="shared" si="0"/>
        <v>8.8494960094728672</v>
      </c>
      <c r="L9" s="1">
        <f t="shared" si="0"/>
        <v>10.741047603519789</v>
      </c>
      <c r="M9" s="1">
        <f t="shared" si="0"/>
        <v>13.641171662649898</v>
      </c>
      <c r="O9" t="s">
        <v>16</v>
      </c>
      <c r="P9">
        <v>1.4984</v>
      </c>
    </row>
    <row r="10" spans="2:19" x14ac:dyDescent="0.25">
      <c r="B10" s="42">
        <f t="shared" si="1"/>
        <v>25</v>
      </c>
      <c r="C10" s="13">
        <f t="shared" si="2"/>
        <v>77</v>
      </c>
      <c r="D10" s="1">
        <f t="shared" si="0"/>
        <v>1.6635266016121335</v>
      </c>
      <c r="E10" s="1">
        <f t="shared" si="0"/>
        <v>2.7449391535787151</v>
      </c>
      <c r="F10" s="1">
        <f t="shared" si="0"/>
        <v>3.7537893316144508</v>
      </c>
      <c r="G10" s="1">
        <f t="shared" si="0"/>
        <v>4.7706877897814772</v>
      </c>
      <c r="H10" s="1">
        <f t="shared" si="0"/>
        <v>5.8484917400283418</v>
      </c>
      <c r="I10" s="1">
        <f t="shared" si="0"/>
        <v>7.0458823464555236</v>
      </c>
      <c r="J10" s="1">
        <f t="shared" si="0"/>
        <v>7.7155294070218536</v>
      </c>
      <c r="K10" s="1">
        <f t="shared" si="0"/>
        <v>8.4542559502934846</v>
      </c>
      <c r="L10" s="1">
        <f t="shared" si="0"/>
        <v>10.261326240187978</v>
      </c>
      <c r="M10" s="1">
        <f t="shared" si="0"/>
        <v>13.03192369085008</v>
      </c>
      <c r="O10" t="s">
        <v>8</v>
      </c>
      <c r="P10">
        <v>50.561</v>
      </c>
    </row>
    <row r="11" spans="2:19" x14ac:dyDescent="0.25">
      <c r="B11" s="42">
        <f t="shared" si="1"/>
        <v>30</v>
      </c>
      <c r="C11" s="13">
        <f t="shared" si="2"/>
        <v>86</v>
      </c>
      <c r="D11" s="1">
        <f t="shared" si="0"/>
        <v>1.593890589072998</v>
      </c>
      <c r="E11" s="1">
        <f t="shared" si="0"/>
        <v>2.6300346987100456</v>
      </c>
      <c r="F11" s="1">
        <f t="shared" si="0"/>
        <v>3.5966539298046722</v>
      </c>
      <c r="G11" s="1">
        <f t="shared" si="0"/>
        <v>4.5709845362070674</v>
      </c>
      <c r="H11" s="1">
        <f t="shared" si="0"/>
        <v>5.6036711019039132</v>
      </c>
      <c r="I11" s="1">
        <f t="shared" si="0"/>
        <v>6.750938369634496</v>
      </c>
      <c r="J11" s="1">
        <f t="shared" si="0"/>
        <v>7.3925536866379629</v>
      </c>
      <c r="K11" s="1">
        <f t="shared" si="0"/>
        <v>8.1003567864369117</v>
      </c>
      <c r="L11" s="1">
        <f t="shared" si="0"/>
        <v>9.8317822569192952</v>
      </c>
      <c r="M11" s="1">
        <f t="shared" si="0"/>
        <v>12.486401184227319</v>
      </c>
    </row>
    <row r="12" spans="2:19" x14ac:dyDescent="0.25">
      <c r="B12" s="42">
        <f t="shared" si="1"/>
        <v>35</v>
      </c>
      <c r="C12" s="13">
        <f t="shared" si="2"/>
        <v>95</v>
      </c>
      <c r="D12" s="1">
        <f t="shared" si="0"/>
        <v>1.5311082199408881</v>
      </c>
      <c r="E12" s="1">
        <f t="shared" si="0"/>
        <v>2.5264392509317237</v>
      </c>
      <c r="F12" s="1">
        <f t="shared" si="0"/>
        <v>3.4549839455476103</v>
      </c>
      <c r="G12" s="1">
        <f t="shared" si="0"/>
        <v>4.3909362691448841</v>
      </c>
      <c r="H12" s="1">
        <f t="shared" si="0"/>
        <v>5.3829459467229164</v>
      </c>
      <c r="I12" s="1">
        <f t="shared" si="0"/>
        <v>6.4850230630154782</v>
      </c>
      <c r="J12" s="1">
        <f t="shared" si="0"/>
        <v>7.1013655476494675</v>
      </c>
      <c r="K12" s="1">
        <f t="shared" si="0"/>
        <v>7.7812887190586784</v>
      </c>
      <c r="L12" s="1">
        <f t="shared" si="0"/>
        <v>9.4445144060943331</v>
      </c>
      <c r="M12" s="1">
        <f t="shared" si="0"/>
        <v>11.994569527993191</v>
      </c>
    </row>
    <row r="13" spans="2:19" x14ac:dyDescent="0.25">
      <c r="B13" s="42">
        <f t="shared" si="1"/>
        <v>40</v>
      </c>
      <c r="C13" s="13">
        <f t="shared" si="2"/>
        <v>104</v>
      </c>
      <c r="D13" s="1">
        <f t="shared" si="0"/>
        <v>1.4741604578636383</v>
      </c>
      <c r="E13" s="1">
        <f t="shared" si="0"/>
        <v>2.4324713265937299</v>
      </c>
      <c r="F13" s="1">
        <f t="shared" si="0"/>
        <v>3.3264798978589636</v>
      </c>
      <c r="G13" s="1">
        <f t="shared" si="0"/>
        <v>4.2276205800936646</v>
      </c>
      <c r="H13" s="1">
        <f t="shared" si="0"/>
        <v>5.1827336292287889</v>
      </c>
      <c r="I13" s="1">
        <f t="shared" si="0"/>
        <v>6.2438202886796823</v>
      </c>
      <c r="J13" s="1">
        <f t="shared" si="0"/>
        <v>6.8372386424678497</v>
      </c>
      <c r="K13" s="1">
        <f t="shared" si="0"/>
        <v>7.4918728744722989</v>
      </c>
      <c r="L13" s="1">
        <f t="shared" si="0"/>
        <v>9.0932368462663362</v>
      </c>
      <c r="M13" s="1">
        <f t="shared" si="0"/>
        <v>11.548445679395758</v>
      </c>
      <c r="O13" s="92" t="s">
        <v>27</v>
      </c>
      <c r="P13" s="93"/>
      <c r="Q13" s="30" t="s">
        <v>28</v>
      </c>
      <c r="R13" s="94" t="s">
        <v>40</v>
      </c>
      <c r="S13" s="94"/>
    </row>
    <row r="14" spans="2:19" x14ac:dyDescent="0.25">
      <c r="B14" s="42">
        <f t="shared" si="1"/>
        <v>45</v>
      </c>
      <c r="C14" s="13">
        <f t="shared" si="2"/>
        <v>113</v>
      </c>
      <c r="D14" s="1">
        <f t="shared" si="0"/>
        <v>1.4222256016663843</v>
      </c>
      <c r="E14" s="1">
        <f t="shared" si="0"/>
        <v>2.3467750593544996</v>
      </c>
      <c r="F14" s="1">
        <f t="shared" si="0"/>
        <v>3.2092875975114659</v>
      </c>
      <c r="G14" s="1">
        <f t="shared" si="0"/>
        <v>4.078680981481785</v>
      </c>
      <c r="H14" s="1">
        <f t="shared" si="0"/>
        <v>5.0001452791568139</v>
      </c>
      <c r="I14" s="1">
        <f t="shared" si="0"/>
        <v>6.0238497236816144</v>
      </c>
      <c r="J14" s="1">
        <f t="shared" si="0"/>
        <v>6.5963618750924207</v>
      </c>
      <c r="K14" s="1">
        <f t="shared" si="0"/>
        <v>7.2279332617196301</v>
      </c>
      <c r="L14" s="1">
        <f t="shared" si="0"/>
        <v>8.7728809817067841</v>
      </c>
      <c r="M14" s="1">
        <f t="shared" si="0"/>
        <v>11.14159250241501</v>
      </c>
      <c r="O14" s="29" t="s">
        <v>3</v>
      </c>
      <c r="P14" s="31" t="s">
        <v>4</v>
      </c>
      <c r="Q14" s="34" t="s">
        <v>39</v>
      </c>
      <c r="R14" s="29" t="s">
        <v>41</v>
      </c>
      <c r="S14" s="29" t="s">
        <v>42</v>
      </c>
    </row>
    <row r="15" spans="2:19" x14ac:dyDescent="0.25">
      <c r="B15" s="42">
        <f t="shared" si="1"/>
        <v>50</v>
      </c>
      <c r="C15" s="13">
        <f t="shared" si="2"/>
        <v>122</v>
      </c>
      <c r="D15" s="1">
        <f t="shared" si="0"/>
        <v>1.3746330877313493</v>
      </c>
      <c r="E15" s="1">
        <f t="shared" si="0"/>
        <v>2.2682439707678093</v>
      </c>
      <c r="F15" s="1">
        <f t="shared" si="0"/>
        <v>3.1018939009508495</v>
      </c>
      <c r="G15" s="1">
        <f t="shared" si="0"/>
        <v>3.9421944204043471</v>
      </c>
      <c r="H15" s="1">
        <f t="shared" si="0"/>
        <v>4.8328233833924239</v>
      </c>
      <c r="I15" s="1">
        <f t="shared" si="0"/>
        <v>5.8222711896002668</v>
      </c>
      <c r="J15" s="1">
        <f t="shared" si="0"/>
        <v>6.3756251339642631</v>
      </c>
      <c r="K15" s="1">
        <f t="shared" si="0"/>
        <v>6.9860619903286194</v>
      </c>
      <c r="L15" s="1">
        <f t="shared" si="0"/>
        <v>8.479310496206395</v>
      </c>
      <c r="M15" s="1">
        <f t="shared" si="0"/>
        <v>10.768756859596895</v>
      </c>
      <c r="O15" s="41">
        <f>'T &amp; RH'!B14</f>
        <v>30</v>
      </c>
      <c r="P15" s="13">
        <f>O15*9/5+32</f>
        <v>86</v>
      </c>
      <c r="Q15" s="33">
        <f>'T &amp; RH'!C14</f>
        <v>65</v>
      </c>
      <c r="R15" s="1">
        <f>((LN(1-Q15/100))/(-$P$8*(O15+$P$10)))^(1/$P$9)</f>
        <v>7.3925536866379629</v>
      </c>
      <c r="S15" s="1">
        <f>100*R15/(100+R15)</f>
        <v>6.8836743636889244</v>
      </c>
    </row>
    <row r="16" spans="2:19" x14ac:dyDescent="0.25">
      <c r="B16" s="42">
        <f t="shared" si="1"/>
        <v>55</v>
      </c>
      <c r="C16" s="13">
        <f t="shared" si="2"/>
        <v>131</v>
      </c>
      <c r="D16" s="1">
        <f t="shared" si="0"/>
        <v>1.3308297983200121</v>
      </c>
      <c r="E16" s="1">
        <f t="shared" si="0"/>
        <v>2.1959653765786951</v>
      </c>
      <c r="F16" s="1">
        <f t="shared" si="0"/>
        <v>3.0030506841832008</v>
      </c>
      <c r="G16" s="1">
        <f t="shared" si="0"/>
        <v>3.8165746570988404</v>
      </c>
      <c r="H16" s="1">
        <f t="shared" si="0"/>
        <v>4.6788233355061992</v>
      </c>
      <c r="I16" s="1">
        <f t="shared" si="0"/>
        <v>5.6367419511252521</v>
      </c>
      <c r="J16" s="1">
        <f t="shared" si="0"/>
        <v>6.1724630280803314</v>
      </c>
      <c r="K16" s="1">
        <f t="shared" si="0"/>
        <v>6.7634480448772267</v>
      </c>
      <c r="L16" s="1">
        <f t="shared" si="0"/>
        <v>8.20911352874732</v>
      </c>
      <c r="M16" s="1">
        <f t="shared" si="0"/>
        <v>10.425605674359723</v>
      </c>
    </row>
    <row r="17" spans="2:17" x14ac:dyDescent="0.25">
      <c r="B17" s="44">
        <f t="shared" si="1"/>
        <v>60</v>
      </c>
      <c r="C17" s="15">
        <f t="shared" si="2"/>
        <v>140</v>
      </c>
      <c r="D17" s="2">
        <f t="shared" si="0"/>
        <v>1.2903550744092278</v>
      </c>
      <c r="E17" s="2">
        <f t="shared" si="0"/>
        <v>2.1291791560966589</v>
      </c>
      <c r="F17" s="2">
        <f t="shared" si="0"/>
        <v>2.9117184586154803</v>
      </c>
      <c r="G17" s="2">
        <f t="shared" si="0"/>
        <v>3.7005006063629944</v>
      </c>
      <c r="H17" s="2">
        <f t="shared" si="0"/>
        <v>4.5365255879121733</v>
      </c>
      <c r="I17" s="2">
        <f t="shared" si="0"/>
        <v>5.4653108826925108</v>
      </c>
      <c r="J17" s="2">
        <f t="shared" si="0"/>
        <v>5.9847389951300265</v>
      </c>
      <c r="K17" s="2">
        <f t="shared" si="0"/>
        <v>6.5577502970157697</v>
      </c>
      <c r="L17" s="2">
        <f t="shared" si="0"/>
        <v>7.9594485422495955</v>
      </c>
      <c r="M17" s="2">
        <f t="shared" si="0"/>
        <v>10.108530183710878</v>
      </c>
    </row>
    <row r="18" spans="2:17" x14ac:dyDescent="0.25">
      <c r="B18" t="s">
        <v>17</v>
      </c>
      <c r="D18" s="5"/>
      <c r="E18" s="5"/>
      <c r="F18" s="5"/>
      <c r="G18" s="5"/>
      <c r="H18" s="5"/>
      <c r="I18" s="5"/>
      <c r="L18" s="5"/>
      <c r="M18" s="5"/>
    </row>
    <row r="20" spans="2:17" x14ac:dyDescent="0.25">
      <c r="B20" s="10" t="s">
        <v>86</v>
      </c>
      <c r="D20" s="10"/>
    </row>
    <row r="21" spans="2:17" x14ac:dyDescent="0.2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2:17" x14ac:dyDescent="0.25">
      <c r="B22" s="90" t="s">
        <v>0</v>
      </c>
      <c r="C22" s="91"/>
      <c r="F22" t="s">
        <v>1</v>
      </c>
      <c r="O22" t="s">
        <v>18</v>
      </c>
    </row>
    <row r="23" spans="2:17" x14ac:dyDescent="0.25">
      <c r="B23" s="19" t="s">
        <v>3</v>
      </c>
      <c r="C23" s="21" t="s">
        <v>4</v>
      </c>
      <c r="D23" s="24">
        <f>D5</f>
        <v>10</v>
      </c>
      <c r="E23" s="24">
        <f t="shared" ref="E23:M23" si="3">E5</f>
        <v>20</v>
      </c>
      <c r="F23" s="24">
        <f t="shared" si="3"/>
        <v>30</v>
      </c>
      <c r="G23" s="24">
        <f t="shared" si="3"/>
        <v>40</v>
      </c>
      <c r="H23" s="24">
        <f t="shared" si="3"/>
        <v>50</v>
      </c>
      <c r="I23" s="24">
        <f t="shared" si="3"/>
        <v>60</v>
      </c>
      <c r="J23" s="24">
        <f t="shared" si="3"/>
        <v>65</v>
      </c>
      <c r="K23" s="24">
        <f t="shared" si="3"/>
        <v>70</v>
      </c>
      <c r="L23" s="24">
        <f t="shared" si="3"/>
        <v>80</v>
      </c>
      <c r="M23" s="24">
        <f t="shared" si="3"/>
        <v>90</v>
      </c>
      <c r="O23" s="10" t="s">
        <v>68</v>
      </c>
    </row>
    <row r="24" spans="2:17" x14ac:dyDescent="0.25">
      <c r="B24" s="22">
        <f>B6</f>
        <v>5</v>
      </c>
      <c r="C24" s="13">
        <f>C6</f>
        <v>41</v>
      </c>
      <c r="D24" s="1">
        <f t="shared" ref="D24:M24" si="4">(100*D6)/(100+D6)</f>
        <v>2.0015319181337614</v>
      </c>
      <c r="E24" s="1">
        <f t="shared" si="4"/>
        <v>3.2602519050922982</v>
      </c>
      <c r="F24" s="1">
        <f t="shared" si="4"/>
        <v>4.4057044136276922</v>
      </c>
      <c r="G24" s="1">
        <f t="shared" si="4"/>
        <v>5.533167682558001</v>
      </c>
      <c r="H24" s="1">
        <f t="shared" si="4"/>
        <v>6.6994847979785135</v>
      </c>
      <c r="I24" s="1">
        <f t="shared" si="4"/>
        <v>7.9618965615214163</v>
      </c>
      <c r="J24" s="1">
        <f t="shared" si="4"/>
        <v>8.6531237488887509</v>
      </c>
      <c r="K24" s="1">
        <f t="shared" si="4"/>
        <v>9.4037111931616213</v>
      </c>
      <c r="L24" s="1">
        <f t="shared" si="4"/>
        <v>11.188827592520942</v>
      </c>
      <c r="M24" s="1">
        <f t="shared" si="4"/>
        <v>13.793158995453018</v>
      </c>
      <c r="O24" t="s">
        <v>19</v>
      </c>
      <c r="P24" t="s">
        <v>20</v>
      </c>
    </row>
    <row r="25" spans="2:17" x14ac:dyDescent="0.25">
      <c r="B25" s="22">
        <f t="shared" ref="B25:C25" si="5">B7</f>
        <v>10</v>
      </c>
      <c r="C25" s="13">
        <f t="shared" si="5"/>
        <v>50</v>
      </c>
      <c r="D25" s="1">
        <f t="shared" ref="D25:M25" si="6">(100*D7)/(100+D7)</f>
        <v>1.8917915534156244</v>
      </c>
      <c r="E25" s="1">
        <f t="shared" si="6"/>
        <v>3.0836698153265472</v>
      </c>
      <c r="F25" s="1">
        <f t="shared" si="6"/>
        <v>4.1697563146016154</v>
      </c>
      <c r="G25" s="1">
        <f t="shared" si="6"/>
        <v>5.2401480366223963</v>
      </c>
      <c r="H25" s="1">
        <f t="shared" si="6"/>
        <v>6.3488515882497074</v>
      </c>
      <c r="I25" s="1">
        <f t="shared" si="6"/>
        <v>7.5505390345928172</v>
      </c>
      <c r="J25" s="1">
        <f t="shared" si="6"/>
        <v>8.2092387993646962</v>
      </c>
      <c r="K25" s="1">
        <f t="shared" si="6"/>
        <v>8.925084856917028</v>
      </c>
      <c r="L25" s="1">
        <f t="shared" si="6"/>
        <v>10.630003842802493</v>
      </c>
      <c r="M25" s="1">
        <f t="shared" si="6"/>
        <v>13.123483084584469</v>
      </c>
      <c r="O25" s="10" t="s">
        <v>62</v>
      </c>
      <c r="P25" s="10" t="s">
        <v>54</v>
      </c>
      <c r="Q25" s="10" t="s">
        <v>55</v>
      </c>
    </row>
    <row r="26" spans="2:17" x14ac:dyDescent="0.25">
      <c r="B26" s="22">
        <f t="shared" ref="B26:C26" si="7">B8</f>
        <v>15</v>
      </c>
      <c r="C26" s="13">
        <f t="shared" si="7"/>
        <v>59</v>
      </c>
      <c r="D26" s="1">
        <f t="shared" ref="D26:M26" si="8">(100*D8)/(100+D8)</f>
        <v>1.795991480373289</v>
      </c>
      <c r="E26" s="1">
        <f t="shared" si="8"/>
        <v>2.9293153117147885</v>
      </c>
      <c r="F26" s="1">
        <f t="shared" si="8"/>
        <v>3.9632604182979669</v>
      </c>
      <c r="G26" s="1">
        <f t="shared" si="8"/>
        <v>4.983400442383263</v>
      </c>
      <c r="H26" s="1">
        <f t="shared" si="8"/>
        <v>6.041244901538172</v>
      </c>
      <c r="I26" s="1">
        <f t="shared" si="8"/>
        <v>7.1891791710336008</v>
      </c>
      <c r="J26" s="1">
        <f t="shared" si="8"/>
        <v>7.8190205734458251</v>
      </c>
      <c r="K26" s="1">
        <f t="shared" si="8"/>
        <v>8.5039920307992478</v>
      </c>
      <c r="L26" s="1">
        <f t="shared" si="8"/>
        <v>10.137425149052712</v>
      </c>
      <c r="M26" s="1">
        <f t="shared" si="8"/>
        <v>12.531561973138521</v>
      </c>
    </row>
    <row r="27" spans="2:17" x14ac:dyDescent="0.25">
      <c r="B27" s="22">
        <f t="shared" ref="B27:C27" si="9">B9</f>
        <v>20</v>
      </c>
      <c r="C27" s="13">
        <f t="shared" si="9"/>
        <v>68</v>
      </c>
      <c r="D27" s="1">
        <f t="shared" ref="D27:M27" si="10">(100*D9)/(100+D9)</f>
        <v>1.7114949638285621</v>
      </c>
      <c r="E27" s="1">
        <f t="shared" si="10"/>
        <v>2.7930154559753713</v>
      </c>
      <c r="F27" s="1">
        <f t="shared" si="10"/>
        <v>3.7807252744910165</v>
      </c>
      <c r="G27" s="1">
        <f t="shared" si="10"/>
        <v>4.756207796877427</v>
      </c>
      <c r="H27" s="1">
        <f t="shared" si="10"/>
        <v>5.7687532618973512</v>
      </c>
      <c r="I27" s="1">
        <f t="shared" si="10"/>
        <v>6.8686948407481374</v>
      </c>
      <c r="J27" s="1">
        <f t="shared" si="10"/>
        <v>7.4727194044781147</v>
      </c>
      <c r="K27" s="1">
        <f t="shared" si="10"/>
        <v>8.1300293836020341</v>
      </c>
      <c r="L27" s="1">
        <f t="shared" si="10"/>
        <v>9.6992468790573341</v>
      </c>
      <c r="M27" s="1">
        <f t="shared" si="10"/>
        <v>12.003723178026068</v>
      </c>
    </row>
    <row r="28" spans="2:17" x14ac:dyDescent="0.25">
      <c r="B28" s="22">
        <f t="shared" ref="B28:C28" si="11">B10</f>
        <v>25</v>
      </c>
      <c r="C28" s="13">
        <f t="shared" si="11"/>
        <v>77</v>
      </c>
      <c r="D28" s="1">
        <f t="shared" ref="D28:M28" si="12">(100*D10)/(100+D10)</f>
        <v>1.6363062124836363</v>
      </c>
      <c r="E28" s="1">
        <f t="shared" si="12"/>
        <v>2.6716052159763297</v>
      </c>
      <c r="F28" s="1">
        <f t="shared" si="12"/>
        <v>3.6179780572801179</v>
      </c>
      <c r="G28" s="1">
        <f t="shared" si="12"/>
        <v>4.5534565921278354</v>
      </c>
      <c r="H28" s="1">
        <f t="shared" si="12"/>
        <v>5.5253425380804355</v>
      </c>
      <c r="I28" s="1">
        <f t="shared" si="12"/>
        <v>6.5821143158514257</v>
      </c>
      <c r="J28" s="1">
        <f t="shared" si="12"/>
        <v>7.162875631300464</v>
      </c>
      <c r="K28" s="1">
        <f t="shared" si="12"/>
        <v>7.7952274682223814</v>
      </c>
      <c r="L28" s="1">
        <f t="shared" si="12"/>
        <v>9.306369322853234</v>
      </c>
      <c r="M28" s="1">
        <f t="shared" si="12"/>
        <v>11.529418650339235</v>
      </c>
    </row>
    <row r="29" spans="2:17" x14ac:dyDescent="0.25">
      <c r="B29" s="22">
        <f t="shared" ref="B29:C29" si="13">B11</f>
        <v>30</v>
      </c>
      <c r="C29" s="13">
        <f t="shared" si="13"/>
        <v>86</v>
      </c>
      <c r="D29" s="1">
        <f t="shared" ref="D29:M29" si="14">(100*D11)/(100+D11)</f>
        <v>1.5688842900209099</v>
      </c>
      <c r="E29" s="1">
        <f t="shared" si="14"/>
        <v>2.5626364703383486</v>
      </c>
      <c r="F29" s="1">
        <f t="shared" si="14"/>
        <v>3.4717858090684124</v>
      </c>
      <c r="G29" s="1">
        <f t="shared" si="14"/>
        <v>4.3711786366746805</v>
      </c>
      <c r="H29" s="1">
        <f t="shared" si="14"/>
        <v>5.3063222551198646</v>
      </c>
      <c r="I29" s="1">
        <f t="shared" si="14"/>
        <v>6.3240084562617884</v>
      </c>
      <c r="J29" s="1">
        <f t="shared" si="14"/>
        <v>6.8836743636889244</v>
      </c>
      <c r="K29" s="1">
        <f t="shared" si="14"/>
        <v>7.4933672998323013</v>
      </c>
      <c r="L29" s="1">
        <f t="shared" si="14"/>
        <v>8.9516732360044191</v>
      </c>
      <c r="M29" s="1">
        <f t="shared" si="14"/>
        <v>11.100365068820553</v>
      </c>
    </row>
    <row r="30" spans="2:17" x14ac:dyDescent="0.25">
      <c r="B30" s="22">
        <f t="shared" ref="B30:C30" si="15">B12</f>
        <v>35</v>
      </c>
      <c r="C30" s="13">
        <f t="shared" si="15"/>
        <v>95</v>
      </c>
      <c r="D30" s="1">
        <f t="shared" ref="D30:M30" si="16">(100*D12)/(100+D12)</f>
        <v>1.508018819832182</v>
      </c>
      <c r="E30" s="1">
        <f t="shared" si="16"/>
        <v>2.4641831603536981</v>
      </c>
      <c r="F30" s="1">
        <f t="shared" si="16"/>
        <v>3.3396012582304424</v>
      </c>
      <c r="G30" s="1">
        <f t="shared" si="16"/>
        <v>4.2062428272738126</v>
      </c>
      <c r="H30" s="1">
        <f t="shared" si="16"/>
        <v>5.1079858305007928</v>
      </c>
      <c r="I30" s="1">
        <f t="shared" si="16"/>
        <v>6.0900799722584322</v>
      </c>
      <c r="J30" s="1">
        <f t="shared" si="16"/>
        <v>6.6305088747818672</v>
      </c>
      <c r="K30" s="1">
        <f t="shared" si="16"/>
        <v>7.2195172386009281</v>
      </c>
      <c r="L30" s="1">
        <f t="shared" si="16"/>
        <v>8.6295000323638185</v>
      </c>
      <c r="M30" s="1">
        <f t="shared" si="16"/>
        <v>10.709956365335312</v>
      </c>
    </row>
    <row r="31" spans="2:17" x14ac:dyDescent="0.25">
      <c r="B31" s="22">
        <f t="shared" ref="B31:C31" si="17">B13</f>
        <v>40</v>
      </c>
      <c r="C31" s="13">
        <f t="shared" si="17"/>
        <v>104</v>
      </c>
      <c r="D31" s="1">
        <f t="shared" ref="D31:M31" si="18">(100*D13)/(100+D13)</f>
        <v>1.4527446703791871</v>
      </c>
      <c r="E31" s="1">
        <f t="shared" si="18"/>
        <v>2.3747072535603335</v>
      </c>
      <c r="F31" s="1">
        <f t="shared" si="18"/>
        <v>3.2193876159792527</v>
      </c>
      <c r="G31" s="1">
        <f t="shared" si="18"/>
        <v>4.0561422745374403</v>
      </c>
      <c r="H31" s="1">
        <f t="shared" si="18"/>
        <v>4.9273616024261422</v>
      </c>
      <c r="I31" s="1">
        <f t="shared" si="18"/>
        <v>5.8768785532319221</v>
      </c>
      <c r="J31" s="1">
        <f t="shared" si="18"/>
        <v>6.3996774245998189</v>
      </c>
      <c r="K31" s="1">
        <f t="shared" si="18"/>
        <v>6.9697109875657457</v>
      </c>
      <c r="L31" s="1">
        <f t="shared" si="18"/>
        <v>8.335289252697196</v>
      </c>
      <c r="M31" s="1">
        <f t="shared" si="18"/>
        <v>10.352852170246678</v>
      </c>
    </row>
    <row r="32" spans="2:17" x14ac:dyDescent="0.25">
      <c r="B32" s="22">
        <f t="shared" ref="B32:C32" si="19">B14</f>
        <v>45</v>
      </c>
      <c r="C32" s="13">
        <f t="shared" si="19"/>
        <v>113</v>
      </c>
      <c r="D32" s="1">
        <f t="shared" ref="D32:M32" si="20">(100*D14)/(100+D14)</f>
        <v>1.4022819882223299</v>
      </c>
      <c r="E32" s="1">
        <f t="shared" si="20"/>
        <v>2.2929643440093956</v>
      </c>
      <c r="F32" s="1">
        <f t="shared" si="20"/>
        <v>3.1094949613709444</v>
      </c>
      <c r="G32" s="1">
        <f t="shared" si="20"/>
        <v>3.9188438429648094</v>
      </c>
      <c r="H32" s="1">
        <f t="shared" si="20"/>
        <v>4.7620365342002762</v>
      </c>
      <c r="I32" s="1">
        <f t="shared" si="20"/>
        <v>5.6815987529041028</v>
      </c>
      <c r="J32" s="1">
        <f t="shared" si="20"/>
        <v>6.1881679253011574</v>
      </c>
      <c r="K32" s="1">
        <f t="shared" si="20"/>
        <v>6.7407186186064472</v>
      </c>
      <c r="L32" s="1">
        <f t="shared" si="20"/>
        <v>8.0653200526905149</v>
      </c>
      <c r="M32" s="1">
        <f t="shared" si="20"/>
        <v>10.024683155563848</v>
      </c>
    </row>
    <row r="33" spans="2:17" x14ac:dyDescent="0.25">
      <c r="B33" s="22">
        <f t="shared" ref="B33:C33" si="21">B15</f>
        <v>50</v>
      </c>
      <c r="C33" s="13">
        <f t="shared" si="21"/>
        <v>122</v>
      </c>
      <c r="D33" s="1">
        <f t="shared" ref="D33:M33" si="22">(100*D15)/(100+D15)</f>
        <v>1.3559931571261208</v>
      </c>
      <c r="E33" s="1">
        <f t="shared" si="22"/>
        <v>2.2179357762475718</v>
      </c>
      <c r="F33" s="1">
        <f t="shared" si="22"/>
        <v>3.0085712139592835</v>
      </c>
      <c r="G33" s="1">
        <f t="shared" si="22"/>
        <v>3.7926796161910508</v>
      </c>
      <c r="H33" s="1">
        <f t="shared" si="22"/>
        <v>4.6100288320175471</v>
      </c>
      <c r="I33" s="1">
        <f t="shared" si="22"/>
        <v>5.501933689524189</v>
      </c>
      <c r="J33" s="1">
        <f t="shared" si="22"/>
        <v>5.9935019191991703</v>
      </c>
      <c r="K33" s="1">
        <f t="shared" si="22"/>
        <v>6.5298804913112409</v>
      </c>
      <c r="L33" s="1">
        <f t="shared" si="22"/>
        <v>7.8165232221889189</v>
      </c>
      <c r="M33" s="1">
        <f t="shared" si="22"/>
        <v>9.7218359805614281</v>
      </c>
    </row>
    <row r="34" spans="2:17" x14ac:dyDescent="0.25">
      <c r="B34" s="22">
        <f t="shared" ref="B34:C34" si="23">B16</f>
        <v>55</v>
      </c>
      <c r="C34" s="13">
        <f t="shared" si="23"/>
        <v>131</v>
      </c>
      <c r="D34" s="1">
        <f t="shared" ref="D34:M34" si="24">(100*D16)/(100+D16)</f>
        <v>1.3133513274970499</v>
      </c>
      <c r="E34" s="1">
        <f t="shared" si="24"/>
        <v>2.1487789351437225</v>
      </c>
      <c r="F34" s="1">
        <f t="shared" si="24"/>
        <v>2.9154968364877165</v>
      </c>
      <c r="G34" s="1">
        <f t="shared" si="24"/>
        <v>3.6762671757422196</v>
      </c>
      <c r="H34" s="1">
        <f t="shared" si="24"/>
        <v>4.4696942384517433</v>
      </c>
      <c r="I34" s="1">
        <f t="shared" si="24"/>
        <v>5.3359672468251551</v>
      </c>
      <c r="J34" s="1">
        <f t="shared" si="24"/>
        <v>5.8136195130444026</v>
      </c>
      <c r="K34" s="1">
        <f t="shared" si="24"/>
        <v>6.3349846494600488</v>
      </c>
      <c r="L34" s="1">
        <f t="shared" si="24"/>
        <v>7.5863420936042036</v>
      </c>
      <c r="M34" s="1">
        <f t="shared" si="24"/>
        <v>9.4412936299433809</v>
      </c>
    </row>
    <row r="35" spans="2:17" x14ac:dyDescent="0.25">
      <c r="B35" s="36">
        <f t="shared" ref="B35:C35" si="25">B17</f>
        <v>60</v>
      </c>
      <c r="C35" s="15">
        <f t="shared" si="25"/>
        <v>140</v>
      </c>
      <c r="D35" s="2">
        <f t="shared" ref="D35:M35" si="26">(100*D17)/(100+D17)</f>
        <v>1.2739170214788129</v>
      </c>
      <c r="E35" s="2">
        <f t="shared" si="26"/>
        <v>2.0847902369237405</v>
      </c>
      <c r="F35" s="2">
        <f t="shared" si="26"/>
        <v>2.8293361555189533</v>
      </c>
      <c r="G35" s="2">
        <f t="shared" si="26"/>
        <v>3.5684500891753017</v>
      </c>
      <c r="H35" s="2">
        <f t="shared" si="26"/>
        <v>4.3396559837806041</v>
      </c>
      <c r="I35" s="2">
        <f t="shared" si="26"/>
        <v>5.1820933698014642</v>
      </c>
      <c r="J35" s="2">
        <f t="shared" si="26"/>
        <v>5.6467931627448955</v>
      </c>
      <c r="K35" s="2">
        <f t="shared" si="26"/>
        <v>6.1541748758179482</v>
      </c>
      <c r="L35" s="2">
        <f t="shared" si="26"/>
        <v>7.3726280096129706</v>
      </c>
      <c r="M35" s="2">
        <f t="shared" si="26"/>
        <v>9.1805150489660257</v>
      </c>
    </row>
    <row r="36" spans="2:17" x14ac:dyDescent="0.25">
      <c r="B36" t="s">
        <v>17</v>
      </c>
    </row>
    <row r="38" spans="2:17" x14ac:dyDescent="0.25">
      <c r="B38" s="97" t="s">
        <v>27</v>
      </c>
      <c r="C38" s="97"/>
      <c r="D38" s="7" t="s">
        <v>22</v>
      </c>
      <c r="E38" s="7" t="s">
        <v>21</v>
      </c>
      <c r="F38" s="7" t="s">
        <v>23</v>
      </c>
    </row>
    <row r="39" spans="2:17" x14ac:dyDescent="0.25">
      <c r="B39" s="19" t="s">
        <v>3</v>
      </c>
      <c r="C39" s="19" t="s">
        <v>4</v>
      </c>
      <c r="D39" s="26">
        <v>0.6</v>
      </c>
      <c r="E39" s="26">
        <v>0.65</v>
      </c>
      <c r="F39" s="26">
        <v>0.7</v>
      </c>
    </row>
    <row r="40" spans="2:17" x14ac:dyDescent="0.25">
      <c r="B40" s="4">
        <f>B24</f>
        <v>5</v>
      </c>
      <c r="C40" s="4">
        <f>C24</f>
        <v>41</v>
      </c>
      <c r="D40" s="1">
        <f>I24</f>
        <v>7.9618965615214163</v>
      </c>
      <c r="E40" s="1">
        <f>J24</f>
        <v>8.6531237488887509</v>
      </c>
      <c r="F40" s="1">
        <f>K24</f>
        <v>9.4037111931616213</v>
      </c>
    </row>
    <row r="41" spans="2:17" x14ac:dyDescent="0.25">
      <c r="B41" s="4">
        <f t="shared" ref="B41:C41" si="27">B25</f>
        <v>10</v>
      </c>
      <c r="C41" s="4">
        <f t="shared" si="27"/>
        <v>50</v>
      </c>
      <c r="D41" s="1">
        <f t="shared" ref="D41:F41" si="28">I25</f>
        <v>7.5505390345928172</v>
      </c>
      <c r="E41" s="1">
        <f t="shared" si="28"/>
        <v>8.2092387993646962</v>
      </c>
      <c r="F41" s="1">
        <f t="shared" si="28"/>
        <v>8.925084856917028</v>
      </c>
    </row>
    <row r="42" spans="2:17" x14ac:dyDescent="0.25">
      <c r="B42" s="4">
        <f t="shared" ref="B42:C42" si="29">B26</f>
        <v>15</v>
      </c>
      <c r="C42" s="4">
        <f t="shared" si="29"/>
        <v>59</v>
      </c>
      <c r="D42" s="1">
        <f t="shared" ref="D42:F42" si="30">I26</f>
        <v>7.1891791710336008</v>
      </c>
      <c r="E42" s="1">
        <f t="shared" si="30"/>
        <v>7.8190205734458251</v>
      </c>
      <c r="F42" s="1">
        <f t="shared" si="30"/>
        <v>8.5039920307992478</v>
      </c>
      <c r="P42" s="1"/>
      <c r="Q42" s="1"/>
    </row>
    <row r="43" spans="2:17" x14ac:dyDescent="0.25">
      <c r="B43" s="4">
        <f t="shared" ref="B43:C43" si="31">B27</f>
        <v>20</v>
      </c>
      <c r="C43" s="4">
        <f t="shared" si="31"/>
        <v>68</v>
      </c>
      <c r="D43" s="1">
        <f t="shared" ref="D43:F43" si="32">I27</f>
        <v>6.8686948407481374</v>
      </c>
      <c r="E43" s="1">
        <f t="shared" si="32"/>
        <v>7.4727194044781147</v>
      </c>
      <c r="F43" s="1">
        <f t="shared" si="32"/>
        <v>8.1300293836020341</v>
      </c>
    </row>
    <row r="44" spans="2:17" x14ac:dyDescent="0.25">
      <c r="B44" s="4">
        <f t="shared" ref="B44:C44" si="33">B28</f>
        <v>25</v>
      </c>
      <c r="C44" s="4">
        <f t="shared" si="33"/>
        <v>77</v>
      </c>
      <c r="D44" s="1">
        <f t="shared" ref="D44:F44" si="34">I28</f>
        <v>6.5821143158514257</v>
      </c>
      <c r="E44" s="1">
        <f t="shared" si="34"/>
        <v>7.162875631300464</v>
      </c>
      <c r="F44" s="1">
        <f t="shared" si="34"/>
        <v>7.7952274682223814</v>
      </c>
    </row>
    <row r="45" spans="2:17" x14ac:dyDescent="0.25">
      <c r="B45" s="4">
        <f t="shared" ref="B45:C45" si="35">B29</f>
        <v>30</v>
      </c>
      <c r="C45" s="4">
        <f t="shared" si="35"/>
        <v>86</v>
      </c>
      <c r="D45" s="1">
        <f t="shared" ref="D45:F45" si="36">I29</f>
        <v>6.3240084562617884</v>
      </c>
      <c r="E45" s="1">
        <f t="shared" si="36"/>
        <v>6.8836743636889244</v>
      </c>
      <c r="F45" s="1">
        <f t="shared" si="36"/>
        <v>7.4933672998323013</v>
      </c>
    </row>
    <row r="46" spans="2:17" x14ac:dyDescent="0.25">
      <c r="B46" s="4">
        <f t="shared" ref="B46:C46" si="37">B30</f>
        <v>35</v>
      </c>
      <c r="C46" s="4">
        <f t="shared" si="37"/>
        <v>95</v>
      </c>
      <c r="D46" s="1">
        <f t="shared" ref="D46:F46" si="38">I30</f>
        <v>6.0900799722584322</v>
      </c>
      <c r="E46" s="1">
        <f t="shared" si="38"/>
        <v>6.6305088747818672</v>
      </c>
      <c r="F46" s="1">
        <f t="shared" si="38"/>
        <v>7.2195172386009281</v>
      </c>
    </row>
    <row r="47" spans="2:17" x14ac:dyDescent="0.25">
      <c r="B47" s="4">
        <f t="shared" ref="B47:C47" si="39">B31</f>
        <v>40</v>
      </c>
      <c r="C47" s="4">
        <f t="shared" si="39"/>
        <v>104</v>
      </c>
      <c r="D47" s="1">
        <f t="shared" ref="D47:F47" si="40">I31</f>
        <v>5.8768785532319221</v>
      </c>
      <c r="E47" s="1">
        <f t="shared" si="40"/>
        <v>6.3996774245998189</v>
      </c>
      <c r="F47" s="1">
        <f t="shared" si="40"/>
        <v>6.9697109875657457</v>
      </c>
    </row>
    <row r="48" spans="2:17" x14ac:dyDescent="0.25">
      <c r="B48" s="4">
        <f t="shared" ref="B48:C48" si="41">B32</f>
        <v>45</v>
      </c>
      <c r="C48" s="4">
        <f t="shared" si="41"/>
        <v>113</v>
      </c>
      <c r="D48" s="1">
        <f t="shared" ref="D48:F48" si="42">I32</f>
        <v>5.6815987529041028</v>
      </c>
      <c r="E48" s="1">
        <f t="shared" si="42"/>
        <v>6.1881679253011574</v>
      </c>
      <c r="F48" s="1">
        <f t="shared" si="42"/>
        <v>6.7407186186064472</v>
      </c>
    </row>
    <row r="49" spans="2:6" x14ac:dyDescent="0.25">
      <c r="B49" s="4">
        <f t="shared" ref="B49:C49" si="43">B33</f>
        <v>50</v>
      </c>
      <c r="C49" s="4">
        <f t="shared" si="43"/>
        <v>122</v>
      </c>
      <c r="D49" s="1">
        <f t="shared" ref="D49:F49" si="44">I33</f>
        <v>5.501933689524189</v>
      </c>
      <c r="E49" s="1">
        <f t="shared" si="44"/>
        <v>5.9935019191991703</v>
      </c>
      <c r="F49" s="1">
        <f t="shared" si="44"/>
        <v>6.5298804913112409</v>
      </c>
    </row>
    <row r="50" spans="2:6" x14ac:dyDescent="0.25">
      <c r="B50" s="4">
        <f t="shared" ref="B50:C50" si="45">B34</f>
        <v>55</v>
      </c>
      <c r="C50" s="4">
        <f t="shared" si="45"/>
        <v>131</v>
      </c>
      <c r="D50" s="1">
        <f t="shared" ref="D50:F50" si="46">I34</f>
        <v>5.3359672468251551</v>
      </c>
      <c r="E50" s="1">
        <f t="shared" si="46"/>
        <v>5.8136195130444026</v>
      </c>
      <c r="F50" s="1">
        <f t="shared" si="46"/>
        <v>6.3349846494600488</v>
      </c>
    </row>
    <row r="51" spans="2:6" x14ac:dyDescent="0.25">
      <c r="B51" s="36">
        <f t="shared" ref="B51:C51" si="47">B35</f>
        <v>60</v>
      </c>
      <c r="C51" s="36">
        <f t="shared" si="47"/>
        <v>140</v>
      </c>
      <c r="D51" s="12">
        <f t="shared" ref="D51:F51" si="48">I35</f>
        <v>5.1820933698014642</v>
      </c>
      <c r="E51" s="12">
        <f t="shared" si="48"/>
        <v>5.6467931627448955</v>
      </c>
      <c r="F51" s="12">
        <f t="shared" si="48"/>
        <v>6.1541748758179482</v>
      </c>
    </row>
  </sheetData>
  <sheetProtection algorithmName="SHA-512" hashValue="rZNZDlA4gfSWsdD0O+7+fIWb3HiIivKyCDTWTHa1Lk+8DVasM2p7WwlB+sQT6qR77ap15eQLjTy5c08ah+yX6w==" saltValue="DDXghHuNR2c8Is+Gf0+wKw==" spinCount="100000" sheet="1" objects="1" scenarios="1"/>
  <mergeCells count="5">
    <mergeCell ref="O13:P13"/>
    <mergeCell ref="R13:S13"/>
    <mergeCell ref="B38:C38"/>
    <mergeCell ref="B22:C22"/>
    <mergeCell ref="B4:C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51"/>
  <sheetViews>
    <sheetView zoomScale="75" zoomScaleNormal="75" workbookViewId="0"/>
  </sheetViews>
  <sheetFormatPr defaultRowHeight="15.75" x14ac:dyDescent="0.25"/>
  <cols>
    <col min="1" max="1" width="2.875" customWidth="1"/>
    <col min="2" max="2" width="6.375" customWidth="1"/>
    <col min="3" max="3" width="6.25" customWidth="1"/>
    <col min="16" max="16" width="10.625" customWidth="1"/>
  </cols>
  <sheetData>
    <row r="2" spans="2:19" x14ac:dyDescent="0.25">
      <c r="B2" s="10" t="s">
        <v>59</v>
      </c>
    </row>
    <row r="3" spans="2:19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2:19" x14ac:dyDescent="0.25">
      <c r="B4" s="90" t="s">
        <v>0</v>
      </c>
      <c r="C4" s="91"/>
      <c r="F4" t="s">
        <v>1</v>
      </c>
      <c r="O4" t="s">
        <v>12</v>
      </c>
    </row>
    <row r="5" spans="2:19" x14ac:dyDescent="0.25">
      <c r="B5" s="19" t="s">
        <v>3</v>
      </c>
      <c r="C5" s="21" t="s">
        <v>4</v>
      </c>
      <c r="D5" s="45">
        <v>10</v>
      </c>
      <c r="E5" s="45">
        <v>20</v>
      </c>
      <c r="F5" s="45">
        <v>30</v>
      </c>
      <c r="G5" s="45">
        <v>40</v>
      </c>
      <c r="H5" s="45">
        <v>50</v>
      </c>
      <c r="I5" s="45">
        <v>60</v>
      </c>
      <c r="J5" s="45">
        <v>65</v>
      </c>
      <c r="K5" s="45">
        <v>70</v>
      </c>
      <c r="L5" s="45">
        <v>80</v>
      </c>
      <c r="M5" s="45">
        <v>90</v>
      </c>
      <c r="O5" t="s">
        <v>13</v>
      </c>
    </row>
    <row r="6" spans="2:19" x14ac:dyDescent="0.25">
      <c r="B6" s="42">
        <v>5</v>
      </c>
      <c r="C6" s="13">
        <f>B6*9/5+32</f>
        <v>41</v>
      </c>
      <c r="D6" s="1">
        <f t="shared" ref="D6:M17" si="0">((LN(1-D$5/100))/(-$P$8*($B6+$P$10)))^(1/$P$9)</f>
        <v>6.5158211422952066</v>
      </c>
      <c r="E6" s="1">
        <f t="shared" si="0"/>
        <v>8.8564316611591956</v>
      </c>
      <c r="F6" s="1">
        <f t="shared" si="0"/>
        <v>10.729103898573765</v>
      </c>
      <c r="G6" s="1">
        <f t="shared" si="0"/>
        <v>12.426950031487422</v>
      </c>
      <c r="H6" s="1">
        <f t="shared" si="0"/>
        <v>14.079140847983924</v>
      </c>
      <c r="I6" s="1">
        <f t="shared" si="0"/>
        <v>15.781485545741232</v>
      </c>
      <c r="J6" s="1">
        <f t="shared" si="0"/>
        <v>16.6844342781074</v>
      </c>
      <c r="K6" s="1">
        <f t="shared" si="0"/>
        <v>17.64599937786992</v>
      </c>
      <c r="L6" s="1">
        <f t="shared" si="0"/>
        <v>19.870163071718803</v>
      </c>
      <c r="M6" s="1">
        <f t="shared" si="0"/>
        <v>23.004614983304688</v>
      </c>
      <c r="O6" t="s">
        <v>6</v>
      </c>
    </row>
    <row r="7" spans="2:19" x14ac:dyDescent="0.25">
      <c r="B7" s="42">
        <f>B6+5</f>
        <v>10</v>
      </c>
      <c r="C7" s="13">
        <f>B7*9/5+32</f>
        <v>50</v>
      </c>
      <c r="D7" s="1">
        <f t="shared" si="0"/>
        <v>6.2924618902821257</v>
      </c>
      <c r="E7" s="1">
        <f t="shared" si="0"/>
        <v>8.5528373929708206</v>
      </c>
      <c r="F7" s="1">
        <f t="shared" si="0"/>
        <v>10.361315316103266</v>
      </c>
      <c r="G7" s="1">
        <f t="shared" si="0"/>
        <v>12.000960090508284</v>
      </c>
      <c r="H7" s="1">
        <f t="shared" si="0"/>
        <v>13.596514591044535</v>
      </c>
      <c r="I7" s="1">
        <f t="shared" si="0"/>
        <v>15.240503721628377</v>
      </c>
      <c r="J7" s="1">
        <f t="shared" si="0"/>
        <v>16.112499800589386</v>
      </c>
      <c r="K7" s="1">
        <f t="shared" si="0"/>
        <v>17.041102905730732</v>
      </c>
      <c r="L7" s="1">
        <f t="shared" si="0"/>
        <v>19.189023325222685</v>
      </c>
      <c r="M7" s="1">
        <f t="shared" si="0"/>
        <v>22.216027714976171</v>
      </c>
      <c r="O7" t="s">
        <v>14</v>
      </c>
    </row>
    <row r="8" spans="2:19" x14ac:dyDescent="0.25">
      <c r="B8" s="42">
        <f t="shared" ref="B8:B17" si="1">B7+5</f>
        <v>15</v>
      </c>
      <c r="C8" s="13">
        <f t="shared" ref="C8:C17" si="2">B8*9/5+32</f>
        <v>59</v>
      </c>
      <c r="D8" s="1">
        <f t="shared" si="0"/>
        <v>6.093447785040965</v>
      </c>
      <c r="E8" s="1">
        <f t="shared" si="0"/>
        <v>8.2823335248959218</v>
      </c>
      <c r="F8" s="1">
        <f t="shared" si="0"/>
        <v>10.033614023237211</v>
      </c>
      <c r="G8" s="1">
        <f t="shared" si="0"/>
        <v>11.621401123590122</v>
      </c>
      <c r="H8" s="1">
        <f t="shared" si="0"/>
        <v>13.16649241007368</v>
      </c>
      <c r="I8" s="1">
        <f t="shared" si="0"/>
        <v>14.758486465986564</v>
      </c>
      <c r="J8" s="1">
        <f t="shared" si="0"/>
        <v>15.602903590564681</v>
      </c>
      <c r="K8" s="1">
        <f t="shared" si="0"/>
        <v>16.502137409198429</v>
      </c>
      <c r="L8" s="1">
        <f t="shared" si="0"/>
        <v>18.582124725897252</v>
      </c>
      <c r="M8" s="1">
        <f t="shared" si="0"/>
        <v>21.513392887018473</v>
      </c>
      <c r="O8" t="s">
        <v>15</v>
      </c>
      <c r="P8" s="11">
        <v>1.9187000000000001E-5</v>
      </c>
    </row>
    <row r="9" spans="2:19" x14ac:dyDescent="0.25">
      <c r="B9" s="42">
        <f t="shared" si="1"/>
        <v>20</v>
      </c>
      <c r="C9" s="13">
        <f t="shared" si="2"/>
        <v>68</v>
      </c>
      <c r="D9" s="1">
        <f t="shared" si="0"/>
        <v>5.9145667226369136</v>
      </c>
      <c r="E9" s="1">
        <f t="shared" si="0"/>
        <v>8.0391948828031445</v>
      </c>
      <c r="F9" s="1">
        <f t="shared" si="0"/>
        <v>9.7390642708564581</v>
      </c>
      <c r="G9" s="1">
        <f t="shared" si="0"/>
        <v>11.280239821656119</v>
      </c>
      <c r="H9" s="1">
        <f t="shared" si="0"/>
        <v>12.779972949575329</v>
      </c>
      <c r="I9" s="1">
        <f t="shared" si="0"/>
        <v>14.325231955298449</v>
      </c>
      <c r="J9" s="1">
        <f t="shared" si="0"/>
        <v>15.144860120048671</v>
      </c>
      <c r="K9" s="1">
        <f t="shared" si="0"/>
        <v>16.01769576370803</v>
      </c>
      <c r="L9" s="1">
        <f t="shared" si="0"/>
        <v>18.036622355161697</v>
      </c>
      <c r="M9" s="1">
        <f t="shared" si="0"/>
        <v>20.881839337812202</v>
      </c>
      <c r="O9" t="s">
        <v>16</v>
      </c>
      <c r="P9">
        <v>2.4451000000000001</v>
      </c>
    </row>
    <row r="10" spans="2:19" x14ac:dyDescent="0.25">
      <c r="B10" s="42">
        <f t="shared" si="1"/>
        <v>25</v>
      </c>
      <c r="C10" s="13">
        <f t="shared" si="2"/>
        <v>77</v>
      </c>
      <c r="D10" s="1">
        <f t="shared" si="0"/>
        <v>5.7525689869249161</v>
      </c>
      <c r="E10" s="1">
        <f t="shared" si="0"/>
        <v>7.8190043888862952</v>
      </c>
      <c r="F10" s="1">
        <f t="shared" si="0"/>
        <v>9.4723150001458958</v>
      </c>
      <c r="G10" s="1">
        <f t="shared" si="0"/>
        <v>10.97127833806973</v>
      </c>
      <c r="H10" s="1">
        <f t="shared" si="0"/>
        <v>12.429934345332693</v>
      </c>
      <c r="I10" s="1">
        <f t="shared" si="0"/>
        <v>13.93286929390085</v>
      </c>
      <c r="J10" s="1">
        <f t="shared" si="0"/>
        <v>14.730048154578277</v>
      </c>
      <c r="K10" s="1">
        <f t="shared" si="0"/>
        <v>15.578977161529936</v>
      </c>
      <c r="L10" s="1">
        <f t="shared" si="0"/>
        <v>17.542606120591959</v>
      </c>
      <c r="M10" s="1">
        <f t="shared" si="0"/>
        <v>20.30989369092649</v>
      </c>
      <c r="O10" t="s">
        <v>8</v>
      </c>
      <c r="P10">
        <v>51.161000000000001</v>
      </c>
    </row>
    <row r="11" spans="2:19" x14ac:dyDescent="0.25">
      <c r="B11" s="42">
        <f t="shared" si="1"/>
        <v>30</v>
      </c>
      <c r="C11" s="13">
        <f t="shared" si="2"/>
        <v>86</v>
      </c>
      <c r="D11" s="1">
        <f t="shared" si="0"/>
        <v>5.6049006713823353</v>
      </c>
      <c r="E11" s="1">
        <f t="shared" si="0"/>
        <v>7.6182907234002757</v>
      </c>
      <c r="F11" s="1">
        <f t="shared" si="0"/>
        <v>9.2291608887324497</v>
      </c>
      <c r="G11" s="1">
        <f t="shared" si="0"/>
        <v>10.689645871737914</v>
      </c>
      <c r="H11" s="1">
        <f t="shared" si="0"/>
        <v>12.110858212347219</v>
      </c>
      <c r="I11" s="1">
        <f t="shared" si="0"/>
        <v>13.575212854841764</v>
      </c>
      <c r="J11" s="1">
        <f t="shared" si="0"/>
        <v>14.351928152229474</v>
      </c>
      <c r="K11" s="1">
        <f t="shared" si="0"/>
        <v>15.179065170809197</v>
      </c>
      <c r="L11" s="1">
        <f t="shared" si="0"/>
        <v>17.092287818987447</v>
      </c>
      <c r="M11" s="1">
        <f t="shared" si="0"/>
        <v>19.788539180097541</v>
      </c>
    </row>
    <row r="12" spans="2:19" x14ac:dyDescent="0.25">
      <c r="B12" s="42">
        <f t="shared" si="1"/>
        <v>35</v>
      </c>
      <c r="C12" s="13">
        <f t="shared" si="2"/>
        <v>95</v>
      </c>
      <c r="D12" s="1">
        <f t="shared" si="0"/>
        <v>5.4695223497417693</v>
      </c>
      <c r="E12" s="1">
        <f t="shared" si="0"/>
        <v>7.4342818582352406</v>
      </c>
      <c r="F12" s="1">
        <f t="shared" si="0"/>
        <v>9.0062437694966491</v>
      </c>
      <c r="G12" s="1">
        <f t="shared" si="0"/>
        <v>10.431452836411388</v>
      </c>
      <c r="H12" s="1">
        <f t="shared" si="0"/>
        <v>11.818337835173425</v>
      </c>
      <c r="I12" s="1">
        <f t="shared" si="0"/>
        <v>13.247323095512874</v>
      </c>
      <c r="J12" s="1">
        <f t="shared" si="0"/>
        <v>14.005277951009115</v>
      </c>
      <c r="K12" s="1">
        <f t="shared" si="0"/>
        <v>14.812436663476509</v>
      </c>
      <c r="L12" s="1">
        <f t="shared" si="0"/>
        <v>16.679448167832426</v>
      </c>
      <c r="M12" s="1">
        <f t="shared" si="0"/>
        <v>19.310575451748456</v>
      </c>
    </row>
    <row r="13" spans="2:19" x14ac:dyDescent="0.25">
      <c r="B13" s="42">
        <f t="shared" si="1"/>
        <v>40</v>
      </c>
      <c r="C13" s="13">
        <f t="shared" si="2"/>
        <v>104</v>
      </c>
      <c r="D13" s="1">
        <f t="shared" si="0"/>
        <v>5.3447824922274769</v>
      </c>
      <c r="E13" s="1">
        <f t="shared" si="0"/>
        <v>7.2647330017869018</v>
      </c>
      <c r="F13" s="1">
        <f t="shared" si="0"/>
        <v>8.8008441947789358</v>
      </c>
      <c r="G13" s="1">
        <f t="shared" si="0"/>
        <v>10.193549440597961</v>
      </c>
      <c r="H13" s="1">
        <f t="shared" si="0"/>
        <v>11.548804650491419</v>
      </c>
      <c r="I13" s="1">
        <f t="shared" si="0"/>
        <v>12.945199968534867</v>
      </c>
      <c r="J13" s="1">
        <f t="shared" si="0"/>
        <v>13.685868638029643</v>
      </c>
      <c r="K13" s="1">
        <f t="shared" si="0"/>
        <v>14.474619003963928</v>
      </c>
      <c r="L13" s="1">
        <f t="shared" si="0"/>
        <v>16.299050784874371</v>
      </c>
      <c r="M13" s="1">
        <f t="shared" si="0"/>
        <v>18.87017165113436</v>
      </c>
      <c r="O13" s="92" t="s">
        <v>27</v>
      </c>
      <c r="P13" s="93"/>
      <c r="Q13" s="30" t="s">
        <v>28</v>
      </c>
      <c r="R13" s="94" t="s">
        <v>40</v>
      </c>
      <c r="S13" s="94"/>
    </row>
    <row r="14" spans="2:19" x14ac:dyDescent="0.25">
      <c r="B14" s="42">
        <f t="shared" si="1"/>
        <v>45</v>
      </c>
      <c r="C14" s="13">
        <f t="shared" si="2"/>
        <v>113</v>
      </c>
      <c r="D14" s="1">
        <f t="shared" si="0"/>
        <v>5.2293270760939468</v>
      </c>
      <c r="E14" s="1">
        <f t="shared" si="0"/>
        <v>7.1078037398309597</v>
      </c>
      <c r="F14" s="1">
        <f t="shared" si="0"/>
        <v>8.6107325989727048</v>
      </c>
      <c r="G14" s="1">
        <f t="shared" si="0"/>
        <v>9.9733532971153345</v>
      </c>
      <c r="H14" s="1">
        <f t="shared" si="0"/>
        <v>11.299332936963999</v>
      </c>
      <c r="I14" s="1">
        <f t="shared" si="0"/>
        <v>12.665563996168837</v>
      </c>
      <c r="J14" s="1">
        <f t="shared" si="0"/>
        <v>13.390233097939774</v>
      </c>
      <c r="K14" s="1">
        <f t="shared" si="0"/>
        <v>14.161945258510819</v>
      </c>
      <c r="L14" s="1">
        <f t="shared" si="0"/>
        <v>15.946966543151561</v>
      </c>
      <c r="M14" s="1">
        <f t="shared" si="0"/>
        <v>18.462547295295522</v>
      </c>
      <c r="O14" s="29" t="s">
        <v>3</v>
      </c>
      <c r="P14" s="31" t="s">
        <v>4</v>
      </c>
      <c r="Q14" s="34" t="s">
        <v>39</v>
      </c>
      <c r="R14" s="29" t="s">
        <v>41</v>
      </c>
      <c r="S14" s="29" t="s">
        <v>42</v>
      </c>
    </row>
    <row r="15" spans="2:19" x14ac:dyDescent="0.25">
      <c r="B15" s="42">
        <f t="shared" si="1"/>
        <v>50</v>
      </c>
      <c r="C15" s="13">
        <f t="shared" si="2"/>
        <v>122</v>
      </c>
      <c r="D15" s="1">
        <f t="shared" si="0"/>
        <v>5.122033742296221</v>
      </c>
      <c r="E15" s="1">
        <f t="shared" si="0"/>
        <v>6.9619685399803402</v>
      </c>
      <c r="F15" s="1">
        <f t="shared" si="0"/>
        <v>8.4340608793535452</v>
      </c>
      <c r="G15" s="1">
        <f t="shared" si="0"/>
        <v>9.7687238469357975</v>
      </c>
      <c r="H15" s="1">
        <f t="shared" si="0"/>
        <v>11.067497543450452</v>
      </c>
      <c r="I15" s="1">
        <f t="shared" si="0"/>
        <v>12.405696796086868</v>
      </c>
      <c r="J15" s="1">
        <f t="shared" si="0"/>
        <v>13.115497414265581</v>
      </c>
      <c r="K15" s="1">
        <f t="shared" si="0"/>
        <v>13.871375879748317</v>
      </c>
      <c r="L15" s="1">
        <f t="shared" si="0"/>
        <v>15.619772780076875</v>
      </c>
      <c r="M15" s="1">
        <f t="shared" si="0"/>
        <v>18.083739808044204</v>
      </c>
      <c r="O15" s="41">
        <f>'T &amp; RH'!B14</f>
        <v>30</v>
      </c>
      <c r="P15" s="13">
        <f>O15*9/5+32</f>
        <v>86</v>
      </c>
      <c r="Q15" s="33">
        <f>'T &amp; RH'!C14</f>
        <v>65</v>
      </c>
      <c r="R15" s="1">
        <f>+((LN(1-Q15/100))/(-$P$8*(O15+$P$10)))^(1/$P$9)</f>
        <v>14.351928152229474</v>
      </c>
      <c r="S15" s="1">
        <f>100*R15/(100+R15)</f>
        <v>12.550665637332903</v>
      </c>
    </row>
    <row r="16" spans="2:19" x14ac:dyDescent="0.25">
      <c r="B16" s="42">
        <f t="shared" si="1"/>
        <v>55</v>
      </c>
      <c r="C16" s="13">
        <f t="shared" si="2"/>
        <v>131</v>
      </c>
      <c r="D16" s="1">
        <f t="shared" si="0"/>
        <v>5.0219629769369938</v>
      </c>
      <c r="E16" s="1">
        <f t="shared" si="0"/>
        <v>6.8259503965523418</v>
      </c>
      <c r="F16" s="1">
        <f t="shared" si="0"/>
        <v>8.2692820103051652</v>
      </c>
      <c r="G16" s="1">
        <f t="shared" si="0"/>
        <v>9.5778692526223423</v>
      </c>
      <c r="H16" s="1">
        <f t="shared" si="0"/>
        <v>10.851268403716604</v>
      </c>
      <c r="I16" s="1">
        <f t="shared" si="0"/>
        <v>12.163322841587618</v>
      </c>
      <c r="J16" s="1">
        <f t="shared" si="0"/>
        <v>12.859255864454132</v>
      </c>
      <c r="K16" s="1">
        <f t="shared" si="0"/>
        <v>13.600366497399024</v>
      </c>
      <c r="L16" s="1">
        <f t="shared" si="0"/>
        <v>15.31460442401314</v>
      </c>
      <c r="M16" s="1">
        <f t="shared" si="0"/>
        <v>17.730432162254107</v>
      </c>
    </row>
    <row r="17" spans="2:17" x14ac:dyDescent="0.25">
      <c r="B17" s="44">
        <f t="shared" si="1"/>
        <v>60</v>
      </c>
      <c r="C17" s="15">
        <f t="shared" si="2"/>
        <v>140</v>
      </c>
      <c r="D17" s="2">
        <f t="shared" si="0"/>
        <v>4.9283213390975424</v>
      </c>
      <c r="E17" s="2">
        <f t="shared" si="0"/>
        <v>6.6986708491165148</v>
      </c>
      <c r="F17" s="2">
        <f t="shared" si="0"/>
        <v>8.1150894934034188</v>
      </c>
      <c r="G17" s="2">
        <f t="shared" si="0"/>
        <v>9.3992762665835023</v>
      </c>
      <c r="H17" s="2">
        <f t="shared" si="0"/>
        <v>10.648931080517281</v>
      </c>
      <c r="I17" s="2">
        <f t="shared" si="0"/>
        <v>11.936520398461882</v>
      </c>
      <c r="J17" s="2">
        <f t="shared" si="0"/>
        <v>12.619476760929459</v>
      </c>
      <c r="K17" s="2">
        <f t="shared" si="0"/>
        <v>13.346768332720792</v>
      </c>
      <c r="L17" s="2">
        <f t="shared" si="0"/>
        <v>15.029041856603969</v>
      </c>
      <c r="M17" s="2">
        <f t="shared" si="0"/>
        <v>17.399823052848156</v>
      </c>
    </row>
    <row r="18" spans="2:17" x14ac:dyDescent="0.25">
      <c r="B18" t="s">
        <v>17</v>
      </c>
      <c r="D18" s="5"/>
      <c r="E18" s="5"/>
      <c r="F18" s="5"/>
      <c r="G18" s="5"/>
      <c r="H18" s="5"/>
      <c r="I18" s="5"/>
      <c r="L18" s="5"/>
      <c r="M18" s="5"/>
    </row>
    <row r="20" spans="2:17" x14ac:dyDescent="0.25">
      <c r="B20" s="10" t="s">
        <v>60</v>
      </c>
    </row>
    <row r="21" spans="2:17" x14ac:dyDescent="0.2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2:17" x14ac:dyDescent="0.25">
      <c r="B22" s="90" t="s">
        <v>0</v>
      </c>
      <c r="C22" s="91"/>
      <c r="F22" t="s">
        <v>1</v>
      </c>
      <c r="O22" t="s">
        <v>18</v>
      </c>
    </row>
    <row r="23" spans="2:17" x14ac:dyDescent="0.25">
      <c r="B23" s="19" t="s">
        <v>3</v>
      </c>
      <c r="C23" s="21" t="s">
        <v>4</v>
      </c>
      <c r="D23" s="24">
        <f>D5</f>
        <v>10</v>
      </c>
      <c r="E23" s="24">
        <f t="shared" ref="E23:M23" si="3">E5</f>
        <v>20</v>
      </c>
      <c r="F23" s="24">
        <f t="shared" si="3"/>
        <v>30</v>
      </c>
      <c r="G23" s="24">
        <f t="shared" si="3"/>
        <v>40</v>
      </c>
      <c r="H23" s="24">
        <f t="shared" si="3"/>
        <v>50</v>
      </c>
      <c r="I23" s="24">
        <f t="shared" si="3"/>
        <v>60</v>
      </c>
      <c r="J23" s="24">
        <f t="shared" si="3"/>
        <v>65</v>
      </c>
      <c r="K23" s="24">
        <f t="shared" si="3"/>
        <v>70</v>
      </c>
      <c r="L23" s="24">
        <f t="shared" si="3"/>
        <v>80</v>
      </c>
      <c r="M23" s="24">
        <f t="shared" si="3"/>
        <v>90</v>
      </c>
      <c r="O23" s="10" t="s">
        <v>61</v>
      </c>
    </row>
    <row r="24" spans="2:17" x14ac:dyDescent="0.25">
      <c r="B24" s="22">
        <f>B6</f>
        <v>5</v>
      </c>
      <c r="C24" s="37">
        <f>C6</f>
        <v>41</v>
      </c>
      <c r="D24" s="1">
        <f t="shared" ref="D24:M24" si="4">(100*D6)/(100+D6)</f>
        <v>6.1172331700759059</v>
      </c>
      <c r="E24" s="1">
        <f t="shared" si="4"/>
        <v>8.1358827641226448</v>
      </c>
      <c r="F24" s="1">
        <f t="shared" si="4"/>
        <v>9.6895066615923007</v>
      </c>
      <c r="G24" s="1">
        <f t="shared" si="4"/>
        <v>11.05335511459397</v>
      </c>
      <c r="H24" s="1">
        <f t="shared" si="4"/>
        <v>12.341555821098858</v>
      </c>
      <c r="I24" s="1">
        <f t="shared" si="4"/>
        <v>13.630405130280105</v>
      </c>
      <c r="J24" s="1">
        <f t="shared" si="4"/>
        <v>14.298766053355045</v>
      </c>
      <c r="K24" s="1">
        <f t="shared" si="4"/>
        <v>14.999234543617863</v>
      </c>
      <c r="L24" s="1">
        <f t="shared" si="4"/>
        <v>16.576404471753662</v>
      </c>
      <c r="M24" s="1">
        <f t="shared" si="4"/>
        <v>18.702237299329852</v>
      </c>
      <c r="O24" t="s">
        <v>19</v>
      </c>
      <c r="P24" t="s">
        <v>20</v>
      </c>
    </row>
    <row r="25" spans="2:17" x14ac:dyDescent="0.25">
      <c r="B25" s="22">
        <f>B7</f>
        <v>10</v>
      </c>
      <c r="C25" s="38">
        <f>C7</f>
        <v>50</v>
      </c>
      <c r="D25" s="1">
        <f t="shared" ref="D25:M25" si="5">(100*D7)/(100+D7)</f>
        <v>5.9199512160865844</v>
      </c>
      <c r="E25" s="1">
        <f t="shared" si="5"/>
        <v>7.8789625387762072</v>
      </c>
      <c r="F25" s="1">
        <f t="shared" si="5"/>
        <v>9.3885391692059734</v>
      </c>
      <c r="G25" s="1">
        <f t="shared" si="5"/>
        <v>10.715051085999866</v>
      </c>
      <c r="H25" s="1">
        <f t="shared" si="5"/>
        <v>11.969130074098617</v>
      </c>
      <c r="I25" s="1">
        <f t="shared" si="5"/>
        <v>13.224954099856156</v>
      </c>
      <c r="J25" s="1">
        <f t="shared" si="5"/>
        <v>13.87662812208923</v>
      </c>
      <c r="K25" s="1">
        <f t="shared" si="5"/>
        <v>14.559930214820577</v>
      </c>
      <c r="L25" s="1">
        <f t="shared" si="5"/>
        <v>16.099656486707634</v>
      </c>
      <c r="M25" s="1">
        <f t="shared" si="5"/>
        <v>18.177671235385645</v>
      </c>
      <c r="O25" s="10" t="s">
        <v>62</v>
      </c>
      <c r="P25" s="10" t="s">
        <v>54</v>
      </c>
      <c r="Q25" s="10" t="s">
        <v>55</v>
      </c>
    </row>
    <row r="26" spans="2:17" x14ac:dyDescent="0.25">
      <c r="B26" s="22">
        <f t="shared" ref="B26:C26" si="6">B8</f>
        <v>15</v>
      </c>
      <c r="C26" s="38">
        <f t="shared" si="6"/>
        <v>59</v>
      </c>
      <c r="D26" s="1">
        <f t="shared" ref="D26:M26" si="7">(100*D8)/(100+D8)</f>
        <v>5.7434722994270837</v>
      </c>
      <c r="E26" s="1">
        <f t="shared" si="7"/>
        <v>7.6488317671798933</v>
      </c>
      <c r="F26" s="1">
        <f t="shared" si="7"/>
        <v>9.1186807888708312</v>
      </c>
      <c r="G26" s="1">
        <f t="shared" si="7"/>
        <v>10.411445302252213</v>
      </c>
      <c r="H26" s="1">
        <f t="shared" si="7"/>
        <v>11.634620928572355</v>
      </c>
      <c r="I26" s="1">
        <f t="shared" si="7"/>
        <v>12.860475003180573</v>
      </c>
      <c r="J26" s="1">
        <f t="shared" si="7"/>
        <v>13.496982433785655</v>
      </c>
      <c r="K26" s="1">
        <f t="shared" si="7"/>
        <v>14.164664937637017</v>
      </c>
      <c r="L26" s="1">
        <f t="shared" si="7"/>
        <v>15.67025786462324</v>
      </c>
      <c r="M26" s="1">
        <f t="shared" si="7"/>
        <v>17.704544639800599</v>
      </c>
    </row>
    <row r="27" spans="2:17" x14ac:dyDescent="0.25">
      <c r="B27" s="22">
        <f t="shared" ref="B27:C27" si="8">B9</f>
        <v>20</v>
      </c>
      <c r="C27" s="38">
        <f t="shared" si="8"/>
        <v>68</v>
      </c>
      <c r="D27" s="1">
        <f t="shared" ref="D27:M27" si="9">(100*D9)/(100+D9)</f>
        <v>5.584280713837642</v>
      </c>
      <c r="E27" s="1">
        <f t="shared" si="9"/>
        <v>7.4409985112567352</v>
      </c>
      <c r="F27" s="1">
        <f t="shared" si="9"/>
        <v>8.8747469604977063</v>
      </c>
      <c r="G27" s="1">
        <f t="shared" si="9"/>
        <v>10.13678604551397</v>
      </c>
      <c r="H27" s="1">
        <f t="shared" si="9"/>
        <v>11.331775150619462</v>
      </c>
      <c r="I27" s="1">
        <f t="shared" si="9"/>
        <v>12.53024525758204</v>
      </c>
      <c r="J27" s="1">
        <f t="shared" si="9"/>
        <v>13.152875520677881</v>
      </c>
      <c r="K27" s="1">
        <f t="shared" si="9"/>
        <v>13.806252277524193</v>
      </c>
      <c r="L27" s="1">
        <f t="shared" si="9"/>
        <v>15.280530732988193</v>
      </c>
      <c r="M27" s="1">
        <f t="shared" si="9"/>
        <v>17.27458769009672</v>
      </c>
    </row>
    <row r="28" spans="2:17" x14ac:dyDescent="0.25">
      <c r="B28" s="22">
        <f t="shared" ref="B28:C28" si="10">B10</f>
        <v>25</v>
      </c>
      <c r="C28" s="38">
        <f t="shared" si="10"/>
        <v>77</v>
      </c>
      <c r="D28" s="1">
        <f t="shared" ref="D28:M28" si="11">(100*D10)/(100+D10)</f>
        <v>5.4396494024047355</v>
      </c>
      <c r="E28" s="1">
        <f t="shared" si="11"/>
        <v>7.2519723523733983</v>
      </c>
      <c r="F28" s="1">
        <f t="shared" si="11"/>
        <v>8.6527036540090254</v>
      </c>
      <c r="G28" s="1">
        <f t="shared" si="11"/>
        <v>9.8865927313607695</v>
      </c>
      <c r="H28" s="1">
        <f t="shared" si="11"/>
        <v>11.05571609350379</v>
      </c>
      <c r="I28" s="1">
        <f t="shared" si="11"/>
        <v>12.229016420151474</v>
      </c>
      <c r="J28" s="1">
        <f t="shared" si="11"/>
        <v>12.838875596680799</v>
      </c>
      <c r="K28" s="1">
        <f t="shared" si="11"/>
        <v>13.479075126056181</v>
      </c>
      <c r="L28" s="1">
        <f t="shared" si="11"/>
        <v>14.924465859293823</v>
      </c>
      <c r="M28" s="1">
        <f t="shared" si="11"/>
        <v>16.881316297313145</v>
      </c>
    </row>
    <row r="29" spans="2:17" x14ac:dyDescent="0.25">
      <c r="B29" s="22">
        <f t="shared" ref="B29:C29" si="12">B11</f>
        <v>30</v>
      </c>
      <c r="C29" s="38">
        <f t="shared" si="12"/>
        <v>86</v>
      </c>
      <c r="D29" s="1">
        <f t="shared" ref="D29:M29" si="13">(100*D11)/(100+D11)</f>
        <v>5.3074247840291715</v>
      </c>
      <c r="E29" s="1">
        <f t="shared" si="13"/>
        <v>7.0789924948545684</v>
      </c>
      <c r="F29" s="1">
        <f t="shared" si="13"/>
        <v>8.4493562100452646</v>
      </c>
      <c r="G29" s="1">
        <f t="shared" si="13"/>
        <v>9.6573132812481717</v>
      </c>
      <c r="H29" s="1">
        <f t="shared" si="13"/>
        <v>10.802573814400969</v>
      </c>
      <c r="I29" s="1">
        <f t="shared" si="13"/>
        <v>11.95261933798176</v>
      </c>
      <c r="J29" s="1">
        <f t="shared" si="13"/>
        <v>12.550665637332903</v>
      </c>
      <c r="K29" s="1">
        <f t="shared" si="13"/>
        <v>13.178666755368106</v>
      </c>
      <c r="L29" s="1">
        <f t="shared" si="13"/>
        <v>14.597278896292773</v>
      </c>
      <c r="M29" s="1">
        <f t="shared" si="13"/>
        <v>16.519559646976095</v>
      </c>
    </row>
    <row r="30" spans="2:17" x14ac:dyDescent="0.25">
      <c r="B30" s="22">
        <f t="shared" ref="B30:C30" si="14">B12</f>
        <v>35</v>
      </c>
      <c r="C30" s="38">
        <f t="shared" si="14"/>
        <v>95</v>
      </c>
      <c r="D30" s="1">
        <f t="shared" ref="D30:M30" si="15">(100*D12)/(100+D12)</f>
        <v>5.1858795108643641</v>
      </c>
      <c r="E30" s="1">
        <f t="shared" si="15"/>
        <v>6.9198413482626862</v>
      </c>
      <c r="F30" s="1">
        <f t="shared" si="15"/>
        <v>8.2621356887970094</v>
      </c>
      <c r="G30" s="1">
        <f t="shared" si="15"/>
        <v>9.4460885630691767</v>
      </c>
      <c r="H30" s="1">
        <f t="shared" si="15"/>
        <v>10.569230471476267</v>
      </c>
      <c r="I30" s="1">
        <f t="shared" si="15"/>
        <v>11.697692036693947</v>
      </c>
      <c r="J30" s="1">
        <f t="shared" si="15"/>
        <v>12.284762778287798</v>
      </c>
      <c r="K30" s="1">
        <f t="shared" si="15"/>
        <v>12.901421739608946</v>
      </c>
      <c r="L30" s="1">
        <f t="shared" si="15"/>
        <v>14.295103747697373</v>
      </c>
      <c r="M30" s="1">
        <f t="shared" si="15"/>
        <v>16.185133110482759</v>
      </c>
    </row>
    <row r="31" spans="2:17" x14ac:dyDescent="0.25">
      <c r="B31" s="22">
        <f t="shared" ref="B31:C31" si="16">B13</f>
        <v>40</v>
      </c>
      <c r="C31" s="38">
        <f t="shared" si="16"/>
        <v>104</v>
      </c>
      <c r="D31" s="1">
        <f t="shared" ref="D31:M31" si="17">(100*D13)/(100+D13)</f>
        <v>5.073609120244587</v>
      </c>
      <c r="E31" s="1">
        <f t="shared" si="17"/>
        <v>6.7727134524875758</v>
      </c>
      <c r="F31" s="1">
        <f t="shared" si="17"/>
        <v>8.0889484451272899</v>
      </c>
      <c r="G31" s="1">
        <f t="shared" si="17"/>
        <v>9.2505863476999597</v>
      </c>
      <c r="H31" s="1">
        <f t="shared" si="17"/>
        <v>10.353140660427993</v>
      </c>
      <c r="I31" s="1">
        <f t="shared" si="17"/>
        <v>11.461487493174777</v>
      </c>
      <c r="J31" s="1">
        <f t="shared" si="17"/>
        <v>12.038319979420478</v>
      </c>
      <c r="K31" s="1">
        <f t="shared" si="17"/>
        <v>12.644391507835213</v>
      </c>
      <c r="L31" s="1">
        <f t="shared" si="17"/>
        <v>14.01477542153267</v>
      </c>
      <c r="M31" s="1">
        <f t="shared" si="17"/>
        <v>15.874606210307668</v>
      </c>
    </row>
    <row r="32" spans="2:17" x14ac:dyDescent="0.25">
      <c r="B32" s="22">
        <f t="shared" ref="B32:C32" si="18">B14</f>
        <v>45</v>
      </c>
      <c r="C32" s="38">
        <f t="shared" si="18"/>
        <v>113</v>
      </c>
      <c r="D32" s="1">
        <f t="shared" ref="D32:M32" si="19">(100*D14)/(100+D14)</f>
        <v>4.9694578701548568</v>
      </c>
      <c r="E32" s="1">
        <f t="shared" si="19"/>
        <v>6.6361212644188772</v>
      </c>
      <c r="F32" s="1">
        <f t="shared" si="19"/>
        <v>7.9280678740713606</v>
      </c>
      <c r="G32" s="1">
        <f t="shared" si="19"/>
        <v>9.0688816864302542</v>
      </c>
      <c r="H32" s="1">
        <f t="shared" si="19"/>
        <v>10.152201849550654</v>
      </c>
      <c r="I32" s="1">
        <f t="shared" si="19"/>
        <v>11.241734871712465</v>
      </c>
      <c r="J32" s="1">
        <f t="shared" si="19"/>
        <v>11.808982777532597</v>
      </c>
      <c r="K32" s="1">
        <f t="shared" si="19"/>
        <v>12.405136603482182</v>
      </c>
      <c r="L32" s="1">
        <f t="shared" si="19"/>
        <v>13.753672923574621</v>
      </c>
      <c r="M32" s="1">
        <f t="shared" si="19"/>
        <v>15.5851344723099</v>
      </c>
    </row>
    <row r="33" spans="2:17" x14ac:dyDescent="0.25">
      <c r="B33" s="22">
        <f t="shared" ref="B33:C33" si="20">B15</f>
        <v>50</v>
      </c>
      <c r="C33" s="38">
        <f t="shared" si="20"/>
        <v>122</v>
      </c>
      <c r="D33" s="1">
        <f t="shared" ref="D33:M33" si="21">(100*D15)/(100+D15)</f>
        <v>4.8724644681558829</v>
      </c>
      <c r="E33" s="1">
        <f t="shared" si="21"/>
        <v>6.5088261136275642</v>
      </c>
      <c r="F33" s="1">
        <f t="shared" si="21"/>
        <v>7.7780549865576765</v>
      </c>
      <c r="G33" s="1">
        <f t="shared" si="21"/>
        <v>8.8993690594030639</v>
      </c>
      <c r="H33" s="1">
        <f t="shared" si="21"/>
        <v>9.9646591381252296</v>
      </c>
      <c r="I33" s="1">
        <f t="shared" si="21"/>
        <v>11.0365374262052</v>
      </c>
      <c r="J33" s="1">
        <f t="shared" si="21"/>
        <v>11.594783839593953</v>
      </c>
      <c r="K33" s="1">
        <f t="shared" si="21"/>
        <v>12.181617875941816</v>
      </c>
      <c r="L33" s="1">
        <f t="shared" si="21"/>
        <v>13.509603422061396</v>
      </c>
      <c r="M33" s="1">
        <f t="shared" si="21"/>
        <v>15.314335265330314</v>
      </c>
    </row>
    <row r="34" spans="2:17" x14ac:dyDescent="0.25">
      <c r="B34" s="22">
        <f t="shared" ref="B34:C34" si="22">B16</f>
        <v>55</v>
      </c>
      <c r="C34" s="38">
        <f t="shared" si="22"/>
        <v>131</v>
      </c>
      <c r="D34" s="1">
        <f t="shared" ref="D34:M34" si="23">(100*D16)/(100+D16)</f>
        <v>4.7818216633789499</v>
      </c>
      <c r="E34" s="1">
        <f t="shared" si="23"/>
        <v>6.3897867243057442</v>
      </c>
      <c r="F34" s="1">
        <f t="shared" si="23"/>
        <v>7.6376991301356263</v>
      </c>
      <c r="G34" s="1">
        <f t="shared" si="23"/>
        <v>8.7406967464765977</v>
      </c>
      <c r="H34" s="1">
        <f t="shared" si="23"/>
        <v>9.7890340453269769</v>
      </c>
      <c r="I34" s="1">
        <f t="shared" si="23"/>
        <v>10.844296097367165</v>
      </c>
      <c r="J34" s="1">
        <f t="shared" si="23"/>
        <v>11.394064018903613</v>
      </c>
      <c r="K34" s="1">
        <f t="shared" si="23"/>
        <v>11.972114982314267</v>
      </c>
      <c r="L34" s="1">
        <f t="shared" si="23"/>
        <v>13.28071539637873</v>
      </c>
      <c r="M34" s="1">
        <f t="shared" si="23"/>
        <v>15.060194578932935</v>
      </c>
    </row>
    <row r="35" spans="2:17" x14ac:dyDescent="0.25">
      <c r="B35" s="36">
        <f t="shared" ref="B35:C35" si="24">B17</f>
        <v>60</v>
      </c>
      <c r="C35" s="39">
        <f t="shared" si="24"/>
        <v>140</v>
      </c>
      <c r="D35" s="2">
        <f t="shared" ref="D35:M35" si="25">(100*D17)/(100+D17)</f>
        <v>4.6968456906602505</v>
      </c>
      <c r="E35" s="2">
        <f t="shared" si="25"/>
        <v>6.2781202388070616</v>
      </c>
      <c r="F35" s="2">
        <f t="shared" si="25"/>
        <v>7.5059730620660101</v>
      </c>
      <c r="G35" s="2">
        <f t="shared" si="25"/>
        <v>8.5917170454394984</v>
      </c>
      <c r="H35" s="2">
        <f t="shared" si="25"/>
        <v>9.6240704510450641</v>
      </c>
      <c r="I35" s="2">
        <f t="shared" si="25"/>
        <v>10.66365146600171</v>
      </c>
      <c r="J35" s="2">
        <f t="shared" si="25"/>
        <v>11.205412353067754</v>
      </c>
      <c r="K35" s="2">
        <f t="shared" si="25"/>
        <v>11.775164417164831</v>
      </c>
      <c r="L35" s="2">
        <f t="shared" si="25"/>
        <v>13.065432532541896</v>
      </c>
      <c r="M35" s="2">
        <f t="shared" si="25"/>
        <v>14.820995978005463</v>
      </c>
    </row>
    <row r="36" spans="2:17" x14ac:dyDescent="0.25">
      <c r="B36" t="s">
        <v>17</v>
      </c>
    </row>
    <row r="38" spans="2:17" x14ac:dyDescent="0.25">
      <c r="B38" s="92" t="s">
        <v>27</v>
      </c>
      <c r="C38" s="96"/>
      <c r="D38" s="7" t="s">
        <v>22</v>
      </c>
      <c r="E38" s="7" t="s">
        <v>21</v>
      </c>
      <c r="F38" s="7" t="s">
        <v>23</v>
      </c>
    </row>
    <row r="39" spans="2:17" x14ac:dyDescent="0.25">
      <c r="B39" s="29" t="s">
        <v>3</v>
      </c>
      <c r="C39" s="31" t="s">
        <v>4</v>
      </c>
      <c r="D39" s="26">
        <v>0.6</v>
      </c>
      <c r="E39" s="26">
        <v>0.65</v>
      </c>
      <c r="F39" s="26">
        <v>0.7</v>
      </c>
    </row>
    <row r="40" spans="2:17" x14ac:dyDescent="0.25">
      <c r="B40" s="22">
        <f>B6</f>
        <v>5</v>
      </c>
      <c r="C40" s="37">
        <f>C6</f>
        <v>41</v>
      </c>
      <c r="D40" s="1">
        <f>I24</f>
        <v>13.630405130280105</v>
      </c>
      <c r="E40" s="1">
        <f>J24</f>
        <v>14.298766053355045</v>
      </c>
      <c r="F40" s="1">
        <f>K24</f>
        <v>14.999234543617863</v>
      </c>
    </row>
    <row r="41" spans="2:17" x14ac:dyDescent="0.25">
      <c r="B41" s="22">
        <f>B7</f>
        <v>10</v>
      </c>
      <c r="C41" s="38">
        <f>C7</f>
        <v>50</v>
      </c>
      <c r="D41" s="1">
        <f t="shared" ref="D41:F41" si="26">I25</f>
        <v>13.224954099856156</v>
      </c>
      <c r="E41" s="1">
        <f t="shared" si="26"/>
        <v>13.87662812208923</v>
      </c>
      <c r="F41" s="1">
        <f t="shared" si="26"/>
        <v>14.559930214820577</v>
      </c>
    </row>
    <row r="42" spans="2:17" x14ac:dyDescent="0.25">
      <c r="B42" s="22">
        <f t="shared" ref="B42:C42" si="27">B8</f>
        <v>15</v>
      </c>
      <c r="C42" s="38">
        <f t="shared" si="27"/>
        <v>59</v>
      </c>
      <c r="D42" s="1">
        <f t="shared" ref="D42:F42" si="28">I26</f>
        <v>12.860475003180573</v>
      </c>
      <c r="E42" s="1">
        <f t="shared" si="28"/>
        <v>13.496982433785655</v>
      </c>
      <c r="F42" s="1">
        <f t="shared" si="28"/>
        <v>14.164664937637017</v>
      </c>
      <c r="P42" s="1"/>
      <c r="Q42" s="1"/>
    </row>
    <row r="43" spans="2:17" x14ac:dyDescent="0.25">
      <c r="B43" s="22">
        <f t="shared" ref="B43:C43" si="29">B9</f>
        <v>20</v>
      </c>
      <c r="C43" s="38">
        <f t="shared" si="29"/>
        <v>68</v>
      </c>
      <c r="D43" s="1">
        <f t="shared" ref="D43:F43" si="30">I27</f>
        <v>12.53024525758204</v>
      </c>
      <c r="E43" s="1">
        <f t="shared" si="30"/>
        <v>13.152875520677881</v>
      </c>
      <c r="F43" s="1">
        <f t="shared" si="30"/>
        <v>13.806252277524193</v>
      </c>
    </row>
    <row r="44" spans="2:17" x14ac:dyDescent="0.25">
      <c r="B44" s="22">
        <f t="shared" ref="B44:C44" si="31">B10</f>
        <v>25</v>
      </c>
      <c r="C44" s="38">
        <f t="shared" si="31"/>
        <v>77</v>
      </c>
      <c r="D44" s="1">
        <f t="shared" ref="D44:F44" si="32">I28</f>
        <v>12.229016420151474</v>
      </c>
      <c r="E44" s="1">
        <f t="shared" si="32"/>
        <v>12.838875596680799</v>
      </c>
      <c r="F44" s="1">
        <f t="shared" si="32"/>
        <v>13.479075126056181</v>
      </c>
    </row>
    <row r="45" spans="2:17" x14ac:dyDescent="0.25">
      <c r="B45" s="22">
        <f t="shared" ref="B45:C45" si="33">B11</f>
        <v>30</v>
      </c>
      <c r="C45" s="38">
        <f t="shared" si="33"/>
        <v>86</v>
      </c>
      <c r="D45" s="1">
        <f t="shared" ref="D45:F45" si="34">I29</f>
        <v>11.95261933798176</v>
      </c>
      <c r="E45" s="1">
        <f t="shared" si="34"/>
        <v>12.550665637332903</v>
      </c>
      <c r="F45" s="1">
        <f t="shared" si="34"/>
        <v>13.178666755368106</v>
      </c>
    </row>
    <row r="46" spans="2:17" x14ac:dyDescent="0.25">
      <c r="B46" s="22">
        <f t="shared" ref="B46:C46" si="35">B12</f>
        <v>35</v>
      </c>
      <c r="C46" s="38">
        <f t="shared" si="35"/>
        <v>95</v>
      </c>
      <c r="D46" s="1">
        <f t="shared" ref="D46:F46" si="36">I30</f>
        <v>11.697692036693947</v>
      </c>
      <c r="E46" s="1">
        <f t="shared" si="36"/>
        <v>12.284762778287798</v>
      </c>
      <c r="F46" s="1">
        <f t="shared" si="36"/>
        <v>12.901421739608946</v>
      </c>
    </row>
    <row r="47" spans="2:17" x14ac:dyDescent="0.25">
      <c r="B47" s="22">
        <f t="shared" ref="B47:C47" si="37">B13</f>
        <v>40</v>
      </c>
      <c r="C47" s="38">
        <f t="shared" si="37"/>
        <v>104</v>
      </c>
      <c r="D47" s="1">
        <f t="shared" ref="D47:F47" si="38">I31</f>
        <v>11.461487493174777</v>
      </c>
      <c r="E47" s="1">
        <f t="shared" si="38"/>
        <v>12.038319979420478</v>
      </c>
      <c r="F47" s="1">
        <f t="shared" si="38"/>
        <v>12.644391507835213</v>
      </c>
    </row>
    <row r="48" spans="2:17" x14ac:dyDescent="0.25">
      <c r="B48" s="22">
        <f t="shared" ref="B48:C48" si="39">B14</f>
        <v>45</v>
      </c>
      <c r="C48" s="38">
        <f t="shared" si="39"/>
        <v>113</v>
      </c>
      <c r="D48" s="1">
        <f t="shared" ref="D48:F48" si="40">I32</f>
        <v>11.241734871712465</v>
      </c>
      <c r="E48" s="1">
        <f t="shared" si="40"/>
        <v>11.808982777532597</v>
      </c>
      <c r="F48" s="1">
        <f t="shared" si="40"/>
        <v>12.405136603482182</v>
      </c>
    </row>
    <row r="49" spans="2:6" x14ac:dyDescent="0.25">
      <c r="B49" s="22">
        <f t="shared" ref="B49:C49" si="41">B15</f>
        <v>50</v>
      </c>
      <c r="C49" s="38">
        <f t="shared" si="41"/>
        <v>122</v>
      </c>
      <c r="D49" s="1">
        <f t="shared" ref="D49:F49" si="42">I33</f>
        <v>11.0365374262052</v>
      </c>
      <c r="E49" s="1">
        <f t="shared" si="42"/>
        <v>11.594783839593953</v>
      </c>
      <c r="F49" s="1">
        <f t="shared" si="42"/>
        <v>12.181617875941816</v>
      </c>
    </row>
    <row r="50" spans="2:6" x14ac:dyDescent="0.25">
      <c r="B50" s="22">
        <f t="shared" ref="B50:C50" si="43">B16</f>
        <v>55</v>
      </c>
      <c r="C50" s="38">
        <f t="shared" si="43"/>
        <v>131</v>
      </c>
      <c r="D50" s="1">
        <f t="shared" ref="D50:F50" si="44">I34</f>
        <v>10.844296097367165</v>
      </c>
      <c r="E50" s="1">
        <f t="shared" si="44"/>
        <v>11.394064018903613</v>
      </c>
      <c r="F50" s="1">
        <f t="shared" si="44"/>
        <v>11.972114982314267</v>
      </c>
    </row>
    <row r="51" spans="2:6" x14ac:dyDescent="0.25">
      <c r="B51" s="36">
        <f>B17</f>
        <v>60</v>
      </c>
      <c r="C51" s="39">
        <f>C17</f>
        <v>140</v>
      </c>
      <c r="D51" s="12">
        <f t="shared" ref="D51:F51" si="45">I35</f>
        <v>10.66365146600171</v>
      </c>
      <c r="E51" s="12">
        <f t="shared" si="45"/>
        <v>11.205412353067754</v>
      </c>
      <c r="F51" s="12">
        <f t="shared" si="45"/>
        <v>11.775164417164831</v>
      </c>
    </row>
  </sheetData>
  <sheetProtection algorithmName="SHA-512" hashValue="JeKH2HXkPDA6e76X8gDr+S1iy0fa8DnRkrKnhUyPnLCSDX2SbJ+I5lNU5EcsrsrckOFhu3/5HrBJQ7WOVXMO5A==" saltValue="qawHGKwrclXqOOHTo3ZRrg==" spinCount="100000" sheet="1" objects="1" scenarios="1"/>
  <mergeCells count="5">
    <mergeCell ref="B38:C38"/>
    <mergeCell ref="O13:P13"/>
    <mergeCell ref="R13:S13"/>
    <mergeCell ref="B4:C4"/>
    <mergeCell ref="B22:C22"/>
  </mergeCells>
  <pageMargins left="0.7" right="0.7" top="0.75" bottom="0.75" header="0.3" footer="0.3"/>
  <pageSetup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51"/>
  <sheetViews>
    <sheetView zoomScale="76" zoomScaleNormal="75" workbookViewId="0"/>
  </sheetViews>
  <sheetFormatPr defaultRowHeight="15.75" x14ac:dyDescent="0.25"/>
  <cols>
    <col min="1" max="1" width="2.5" customWidth="1"/>
    <col min="2" max="3" width="6.25" customWidth="1"/>
    <col min="16" max="16" width="10.5" bestFit="1" customWidth="1"/>
  </cols>
  <sheetData>
    <row r="2" spans="2:19" x14ac:dyDescent="0.25">
      <c r="B2" s="10" t="s">
        <v>25</v>
      </c>
    </row>
    <row r="3" spans="2:19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2:19" x14ac:dyDescent="0.25">
      <c r="B4" s="90" t="s">
        <v>0</v>
      </c>
      <c r="C4" s="91"/>
      <c r="F4" t="s">
        <v>1</v>
      </c>
      <c r="O4" t="s">
        <v>12</v>
      </c>
    </row>
    <row r="5" spans="2:19" x14ac:dyDescent="0.25">
      <c r="B5" s="19" t="s">
        <v>3</v>
      </c>
      <c r="C5" s="21" t="s">
        <v>4</v>
      </c>
      <c r="D5" s="20">
        <v>10</v>
      </c>
      <c r="E5" s="20">
        <v>20</v>
      </c>
      <c r="F5" s="20">
        <v>30</v>
      </c>
      <c r="G5" s="20">
        <v>40</v>
      </c>
      <c r="H5" s="20">
        <v>50</v>
      </c>
      <c r="I5" s="20">
        <v>60</v>
      </c>
      <c r="J5" s="20">
        <v>65</v>
      </c>
      <c r="K5" s="20">
        <v>70</v>
      </c>
      <c r="L5" s="20">
        <v>80</v>
      </c>
      <c r="M5" s="20">
        <v>90</v>
      </c>
      <c r="O5" t="s">
        <v>13</v>
      </c>
    </row>
    <row r="6" spans="2:19" x14ac:dyDescent="0.25">
      <c r="B6" s="42">
        <v>5</v>
      </c>
      <c r="C6" s="13">
        <f>B6*9/5+32</f>
        <v>41</v>
      </c>
      <c r="D6" s="1">
        <f t="shared" ref="D6:M17" si="0">((LN(1-D$5/100))/(-$P$8*($B6+$P$10)))^(1/$P$9)</f>
        <v>2.1100638453541509</v>
      </c>
      <c r="E6" s="1">
        <f t="shared" si="0"/>
        <v>3.9104130854279009</v>
      </c>
      <c r="F6" s="1">
        <f t="shared" si="0"/>
        <v>5.7500861084738819</v>
      </c>
      <c r="G6" s="1">
        <f t="shared" si="0"/>
        <v>7.7254128015635128</v>
      </c>
      <c r="H6" s="1">
        <f t="shared" si="0"/>
        <v>9.9287157006016464</v>
      </c>
      <c r="I6" s="1">
        <f t="shared" si="0"/>
        <v>12.48929119106251</v>
      </c>
      <c r="J6" s="1">
        <f t="shared" si="0"/>
        <v>13.967199498879681</v>
      </c>
      <c r="K6" s="1">
        <f t="shared" si="0"/>
        <v>15.632374578920249</v>
      </c>
      <c r="L6" s="1">
        <f t="shared" si="0"/>
        <v>19.845251736556978</v>
      </c>
      <c r="M6" s="1">
        <f t="shared" si="0"/>
        <v>26.639553138664681</v>
      </c>
      <c r="O6" t="s">
        <v>6</v>
      </c>
    </row>
    <row r="7" spans="2:19" x14ac:dyDescent="0.25">
      <c r="B7" s="42">
        <f>B6+5</f>
        <v>10</v>
      </c>
      <c r="C7" s="13">
        <f>B7*9/5+32</f>
        <v>50</v>
      </c>
      <c r="D7" s="1">
        <f t="shared" si="0"/>
        <v>2.0497005009667606</v>
      </c>
      <c r="E7" s="1">
        <f t="shared" si="0"/>
        <v>3.7985465121522357</v>
      </c>
      <c r="F7" s="1">
        <f t="shared" si="0"/>
        <v>5.5855913569111886</v>
      </c>
      <c r="G7" s="1">
        <f t="shared" si="0"/>
        <v>7.5044091790891096</v>
      </c>
      <c r="H7" s="1">
        <f t="shared" si="0"/>
        <v>9.6446814110802741</v>
      </c>
      <c r="I7" s="1">
        <f t="shared" si="0"/>
        <v>12.132005610827392</v>
      </c>
      <c r="J7" s="1">
        <f t="shared" si="0"/>
        <v>13.567634871802367</v>
      </c>
      <c r="K7" s="1">
        <f t="shared" si="0"/>
        <v>15.185173698066491</v>
      </c>
      <c r="L7" s="1">
        <f t="shared" si="0"/>
        <v>19.277531585498146</v>
      </c>
      <c r="M7" s="1">
        <f t="shared" si="0"/>
        <v>25.877465998990704</v>
      </c>
      <c r="O7" t="s">
        <v>14</v>
      </c>
    </row>
    <row r="8" spans="2:19" x14ac:dyDescent="0.25">
      <c r="B8" s="42">
        <f t="shared" ref="B8:B17" si="1">B7+5</f>
        <v>15</v>
      </c>
      <c r="C8" s="13">
        <f t="shared" ref="C8:C17" si="2">B8*9/5+32</f>
        <v>59</v>
      </c>
      <c r="D8" s="1">
        <f t="shared" si="0"/>
        <v>1.9930358712871734</v>
      </c>
      <c r="E8" s="1">
        <f t="shared" si="0"/>
        <v>3.6935344719393988</v>
      </c>
      <c r="F8" s="1">
        <f t="shared" si="0"/>
        <v>5.4311758871234836</v>
      </c>
      <c r="G8" s="1">
        <f t="shared" si="0"/>
        <v>7.2969473733781731</v>
      </c>
      <c r="H8" s="1">
        <f t="shared" si="0"/>
        <v>9.3780510910512245</v>
      </c>
      <c r="I8" s="1">
        <f t="shared" si="0"/>
        <v>11.796612413194874</v>
      </c>
      <c r="J8" s="1">
        <f t="shared" si="0"/>
        <v>13.192553241449094</v>
      </c>
      <c r="K8" s="1">
        <f t="shared" si="0"/>
        <v>14.7653746865449</v>
      </c>
      <c r="L8" s="1">
        <f t="shared" si="0"/>
        <v>18.744598023783354</v>
      </c>
      <c r="M8" s="1">
        <f t="shared" si="0"/>
        <v>25.162075127403707</v>
      </c>
      <c r="O8" t="s">
        <v>15</v>
      </c>
      <c r="P8" s="11">
        <v>3.0532699999999999E-4</v>
      </c>
    </row>
    <row r="9" spans="2:19" x14ac:dyDescent="0.25">
      <c r="B9" s="42">
        <f t="shared" si="1"/>
        <v>20</v>
      </c>
      <c r="C9" s="13">
        <f t="shared" si="2"/>
        <v>68</v>
      </c>
      <c r="D9" s="1">
        <f t="shared" si="0"/>
        <v>1.9397303536246073</v>
      </c>
      <c r="E9" s="1">
        <f t="shared" si="0"/>
        <v>3.5947476061996935</v>
      </c>
      <c r="F9" s="1">
        <f t="shared" si="0"/>
        <v>5.2859142556845118</v>
      </c>
      <c r="G9" s="1">
        <f t="shared" si="0"/>
        <v>7.1017840234866227</v>
      </c>
      <c r="H9" s="1">
        <f t="shared" si="0"/>
        <v>9.1272267705879795</v>
      </c>
      <c r="I9" s="1">
        <f t="shared" si="0"/>
        <v>11.481101518278624</v>
      </c>
      <c r="J9" s="1">
        <f t="shared" si="0"/>
        <v>12.839706667055909</v>
      </c>
      <c r="K9" s="1">
        <f t="shared" si="0"/>
        <v>14.370461603199491</v>
      </c>
      <c r="L9" s="1">
        <f t="shared" si="0"/>
        <v>18.243257071806816</v>
      </c>
      <c r="M9" s="1">
        <f t="shared" si="0"/>
        <v>24.489093040400725</v>
      </c>
      <c r="O9" t="s">
        <v>16</v>
      </c>
      <c r="P9">
        <v>1.2163999999999999</v>
      </c>
    </row>
    <row r="10" spans="2:19" x14ac:dyDescent="0.25">
      <c r="B10" s="42">
        <f t="shared" si="1"/>
        <v>25</v>
      </c>
      <c r="C10" s="13">
        <f t="shared" si="2"/>
        <v>77</v>
      </c>
      <c r="D10" s="1">
        <f t="shared" si="0"/>
        <v>1.8894852452425162</v>
      </c>
      <c r="E10" s="1">
        <f t="shared" si="0"/>
        <v>3.5016323529675835</v>
      </c>
      <c r="F10" s="1">
        <f t="shared" si="0"/>
        <v>5.1489924746859215</v>
      </c>
      <c r="G10" s="1">
        <f t="shared" si="0"/>
        <v>6.9178255122948453</v>
      </c>
      <c r="H10" s="1">
        <f t="shared" si="0"/>
        <v>8.8908029308211933</v>
      </c>
      <c r="I10" s="1">
        <f t="shared" si="0"/>
        <v>11.183704929596205</v>
      </c>
      <c r="J10" s="1">
        <f t="shared" si="0"/>
        <v>12.507117937970458</v>
      </c>
      <c r="K10" s="1">
        <f t="shared" si="0"/>
        <v>13.998221513537434</v>
      </c>
      <c r="L10" s="1">
        <f t="shared" si="0"/>
        <v>17.77069941599531</v>
      </c>
      <c r="M10" s="1">
        <f t="shared" si="0"/>
        <v>23.854748616344683</v>
      </c>
      <c r="O10" t="s">
        <v>8</v>
      </c>
      <c r="P10">
        <v>134.136</v>
      </c>
    </row>
    <row r="11" spans="2:19" x14ac:dyDescent="0.25">
      <c r="B11" s="42">
        <f t="shared" si="1"/>
        <v>30</v>
      </c>
      <c r="C11" s="13">
        <f t="shared" si="2"/>
        <v>86</v>
      </c>
      <c r="D11" s="1">
        <f t="shared" si="0"/>
        <v>1.8420367185778894</v>
      </c>
      <c r="E11" s="1">
        <f t="shared" si="0"/>
        <v>3.4136997816559838</v>
      </c>
      <c r="F11" s="1">
        <f t="shared" si="0"/>
        <v>5.0196915937469218</v>
      </c>
      <c r="G11" s="1">
        <f t="shared" si="0"/>
        <v>6.7441059084462163</v>
      </c>
      <c r="H11" s="1">
        <f t="shared" si="0"/>
        <v>8.667538154874844</v>
      </c>
      <c r="I11" s="1">
        <f t="shared" si="0"/>
        <v>10.902861073896684</v>
      </c>
      <c r="J11" s="1">
        <f t="shared" si="0"/>
        <v>12.193040693667205</v>
      </c>
      <c r="K11" s="1">
        <f t="shared" si="0"/>
        <v>13.646699855236692</v>
      </c>
      <c r="L11" s="1">
        <f t="shared" si="0"/>
        <v>17.324443745456474</v>
      </c>
      <c r="M11" s="1">
        <f t="shared" si="0"/>
        <v>23.25571103261624</v>
      </c>
    </row>
    <row r="12" spans="2:19" x14ac:dyDescent="0.25">
      <c r="B12" s="42">
        <f t="shared" si="1"/>
        <v>35</v>
      </c>
      <c r="C12" s="13">
        <f t="shared" si="2"/>
        <v>95</v>
      </c>
      <c r="D12" s="1">
        <f t="shared" si="0"/>
        <v>1.7971508362384221</v>
      </c>
      <c r="E12" s="1">
        <f t="shared" si="0"/>
        <v>3.330516354747985</v>
      </c>
      <c r="F12" s="1">
        <f t="shared" si="0"/>
        <v>4.8973741154985602</v>
      </c>
      <c r="G12" s="1">
        <f t="shared" si="0"/>
        <v>6.5797687151436159</v>
      </c>
      <c r="H12" s="1">
        <f t="shared" si="0"/>
        <v>8.4563316713836141</v>
      </c>
      <c r="I12" s="1">
        <f t="shared" si="0"/>
        <v>10.637185295346351</v>
      </c>
      <c r="J12" s="1">
        <f t="shared" si="0"/>
        <v>11.895926426390922</v>
      </c>
      <c r="K12" s="1">
        <f t="shared" si="0"/>
        <v>13.314163506831498</v>
      </c>
      <c r="L12" s="1">
        <f t="shared" si="0"/>
        <v>16.902289867788049</v>
      </c>
      <c r="M12" s="1">
        <f t="shared" si="0"/>
        <v>22.689026829960092</v>
      </c>
    </row>
    <row r="13" spans="2:19" x14ac:dyDescent="0.25">
      <c r="B13" s="42">
        <f t="shared" si="1"/>
        <v>40</v>
      </c>
      <c r="C13" s="13">
        <f t="shared" si="2"/>
        <v>104</v>
      </c>
      <c r="D13" s="1">
        <f t="shared" si="0"/>
        <v>1.7546194015581393</v>
      </c>
      <c r="E13" s="1">
        <f t="shared" si="0"/>
        <v>3.2516962379624252</v>
      </c>
      <c r="F13" s="1">
        <f t="shared" si="0"/>
        <v>4.7814726880289493</v>
      </c>
      <c r="G13" s="1">
        <f t="shared" si="0"/>
        <v>6.4240516781111312</v>
      </c>
      <c r="H13" s="1">
        <f t="shared" si="0"/>
        <v>8.2562038296555063</v>
      </c>
      <c r="I13" s="1">
        <f t="shared" si="0"/>
        <v>10.385445295314952</v>
      </c>
      <c r="J13" s="1">
        <f t="shared" si="0"/>
        <v>11.614397014633536</v>
      </c>
      <c r="K13" s="1">
        <f t="shared" si="0"/>
        <v>12.999070046619412</v>
      </c>
      <c r="L13" s="1">
        <f t="shared" si="0"/>
        <v>16.502279683354288</v>
      </c>
      <c r="M13" s="1">
        <f t="shared" si="0"/>
        <v>22.152067525755307</v>
      </c>
      <c r="O13" s="92" t="s">
        <v>27</v>
      </c>
      <c r="P13" s="93"/>
      <c r="Q13" s="30" t="s">
        <v>28</v>
      </c>
      <c r="R13" s="94" t="s">
        <v>40</v>
      </c>
      <c r="S13" s="94"/>
    </row>
    <row r="14" spans="2:19" x14ac:dyDescent="0.25">
      <c r="B14" s="42">
        <f t="shared" si="1"/>
        <v>45</v>
      </c>
      <c r="C14" s="13">
        <f t="shared" si="2"/>
        <v>113</v>
      </c>
      <c r="D14" s="1">
        <f t="shared" si="0"/>
        <v>1.7142564851950919</v>
      </c>
      <c r="E14" s="1">
        <f t="shared" si="0"/>
        <v>3.176894863274351</v>
      </c>
      <c r="F14" s="1">
        <f t="shared" si="0"/>
        <v>4.6714806395951269</v>
      </c>
      <c r="G14" s="1">
        <f t="shared" si="0"/>
        <v>6.2762740686961003</v>
      </c>
      <c r="H14" s="1">
        <f t="shared" si="0"/>
        <v>8.0662797558895747</v>
      </c>
      <c r="I14" s="1">
        <f t="shared" si="0"/>
        <v>10.146540573598346</v>
      </c>
      <c r="J14" s="1">
        <f t="shared" si="0"/>
        <v>11.347221731553576</v>
      </c>
      <c r="K14" s="1">
        <f t="shared" si="0"/>
        <v>12.700042020015367</v>
      </c>
      <c r="L14" s="1">
        <f t="shared" si="0"/>
        <v>16.122664517770595</v>
      </c>
      <c r="M14" s="1">
        <f t="shared" si="0"/>
        <v>21.642485762316106</v>
      </c>
      <c r="O14" s="29" t="s">
        <v>3</v>
      </c>
      <c r="P14" s="31" t="s">
        <v>4</v>
      </c>
      <c r="Q14" s="34" t="s">
        <v>39</v>
      </c>
      <c r="R14" s="29" t="s">
        <v>41</v>
      </c>
      <c r="S14" s="29" t="s">
        <v>42</v>
      </c>
    </row>
    <row r="15" spans="2:19" x14ac:dyDescent="0.25">
      <c r="B15" s="42">
        <f t="shared" si="1"/>
        <v>50</v>
      </c>
      <c r="C15" s="13">
        <f t="shared" si="2"/>
        <v>122</v>
      </c>
      <c r="D15" s="1">
        <f t="shared" si="0"/>
        <v>1.675895502221769</v>
      </c>
      <c r="E15" s="1">
        <f t="shared" si="0"/>
        <v>3.1058035121197225</v>
      </c>
      <c r="F15" s="1">
        <f t="shared" si="0"/>
        <v>4.5669440134698238</v>
      </c>
      <c r="G15" s="1">
        <f t="shared" si="0"/>
        <v>6.1358259824473516</v>
      </c>
      <c r="H15" s="1">
        <f t="shared" si="0"/>
        <v>7.8857755996876993</v>
      </c>
      <c r="I15" s="1">
        <f t="shared" si="0"/>
        <v>9.9194851279614369</v>
      </c>
      <c r="J15" s="1">
        <f t="shared" si="0"/>
        <v>11.093297897286092</v>
      </c>
      <c r="K15" s="1">
        <f t="shared" si="0"/>
        <v>12.415845285222298</v>
      </c>
      <c r="L15" s="1">
        <f t="shared" si="0"/>
        <v>15.761877631798622</v>
      </c>
      <c r="M15" s="1">
        <f t="shared" si="0"/>
        <v>21.158178405162307</v>
      </c>
      <c r="O15" s="41">
        <f>'T &amp; RH'!B14</f>
        <v>30</v>
      </c>
      <c r="P15" s="13">
        <f>O15*9/5+32</f>
        <v>86</v>
      </c>
      <c r="Q15" s="33">
        <f>'T &amp; RH'!C14</f>
        <v>65</v>
      </c>
      <c r="R15" s="1">
        <f>+((LN(1-Q15/100))/(-$P$8*(O15+$P$10)))^(1/$P$9)</f>
        <v>12.193040693667205</v>
      </c>
      <c r="S15" s="1">
        <f>100*R15/(100+R15)</f>
        <v>10.867911786934435</v>
      </c>
    </row>
    <row r="16" spans="2:19" x14ac:dyDescent="0.25">
      <c r="B16" s="42">
        <f t="shared" si="1"/>
        <v>55</v>
      </c>
      <c r="C16" s="13">
        <f t="shared" si="2"/>
        <v>131</v>
      </c>
      <c r="D16" s="1">
        <f t="shared" si="0"/>
        <v>1.6393867401844668</v>
      </c>
      <c r="E16" s="1">
        <f t="shared" si="0"/>
        <v>3.0381447343449302</v>
      </c>
      <c r="F16" s="1">
        <f t="shared" si="0"/>
        <v>4.4674548317133178</v>
      </c>
      <c r="G16" s="1">
        <f t="shared" si="0"/>
        <v>6.0021592887910398</v>
      </c>
      <c r="H16" s="1">
        <f t="shared" si="0"/>
        <v>7.7139869025601691</v>
      </c>
      <c r="I16" s="1">
        <f t="shared" si="0"/>
        <v>9.703392822928576</v>
      </c>
      <c r="J16" s="1">
        <f t="shared" si="0"/>
        <v>10.851634516362873</v>
      </c>
      <c r="K16" s="1">
        <f t="shared" si="0"/>
        <v>12.145370699898086</v>
      </c>
      <c r="L16" s="1">
        <f t="shared" si="0"/>
        <v>15.418510972625944</v>
      </c>
      <c r="M16" s="1">
        <f t="shared" si="0"/>
        <v>20.697255334772308</v>
      </c>
    </row>
    <row r="17" spans="2:17" x14ac:dyDescent="0.25">
      <c r="B17" s="44">
        <f t="shared" si="1"/>
        <v>60</v>
      </c>
      <c r="C17" s="15">
        <f t="shared" si="2"/>
        <v>140</v>
      </c>
      <c r="D17" s="2">
        <f t="shared" si="0"/>
        <v>1.6045952587058183</v>
      </c>
      <c r="E17" s="2">
        <f t="shared" si="0"/>
        <v>2.9736684557076392</v>
      </c>
      <c r="F17" s="2">
        <f t="shared" si="0"/>
        <v>4.3726453714289431</v>
      </c>
      <c r="G17" s="2">
        <f t="shared" si="0"/>
        <v>5.8747799410086046</v>
      </c>
      <c r="H17" s="2">
        <f t="shared" si="0"/>
        <v>7.5502787146942847</v>
      </c>
      <c r="I17" s="2">
        <f t="shared" si="0"/>
        <v>9.4974649577068639</v>
      </c>
      <c r="J17" s="2">
        <f t="shared" si="0"/>
        <v>10.62133837449789</v>
      </c>
      <c r="K17" s="2">
        <f t="shared" si="0"/>
        <v>11.88761856039422</v>
      </c>
      <c r="L17" s="2">
        <f t="shared" si="0"/>
        <v>15.09129541952705</v>
      </c>
      <c r="M17" s="2">
        <f t="shared" si="0"/>
        <v>20.258012929067863</v>
      </c>
    </row>
    <row r="18" spans="2:17" x14ac:dyDescent="0.25">
      <c r="B18" t="s">
        <v>17</v>
      </c>
      <c r="D18" s="5"/>
      <c r="E18" s="5"/>
      <c r="F18" s="5"/>
      <c r="G18" s="5"/>
      <c r="H18" s="5"/>
      <c r="I18" s="5"/>
      <c r="L18" s="5"/>
      <c r="M18" s="5"/>
    </row>
    <row r="20" spans="2:17" x14ac:dyDescent="0.25">
      <c r="B20" s="10" t="s">
        <v>26</v>
      </c>
    </row>
    <row r="21" spans="2:17" x14ac:dyDescent="0.2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2:17" x14ac:dyDescent="0.25">
      <c r="B22" s="90" t="s">
        <v>0</v>
      </c>
      <c r="C22" s="91"/>
      <c r="F22" t="s">
        <v>1</v>
      </c>
      <c r="O22" t="s">
        <v>18</v>
      </c>
    </row>
    <row r="23" spans="2:17" x14ac:dyDescent="0.25">
      <c r="B23" s="19" t="s">
        <v>3</v>
      </c>
      <c r="C23" s="21" t="s">
        <v>4</v>
      </c>
      <c r="D23" s="24">
        <f>D5</f>
        <v>10</v>
      </c>
      <c r="E23" s="24">
        <f t="shared" ref="E23:M23" si="3">E5</f>
        <v>20</v>
      </c>
      <c r="F23" s="24">
        <f t="shared" si="3"/>
        <v>30</v>
      </c>
      <c r="G23" s="24">
        <f t="shared" si="3"/>
        <v>40</v>
      </c>
      <c r="H23" s="24">
        <f t="shared" si="3"/>
        <v>50</v>
      </c>
      <c r="I23" s="24">
        <f t="shared" si="3"/>
        <v>60</v>
      </c>
      <c r="J23" s="24">
        <f t="shared" si="3"/>
        <v>65</v>
      </c>
      <c r="K23" s="24">
        <f t="shared" si="3"/>
        <v>70</v>
      </c>
      <c r="L23" s="24">
        <f t="shared" si="3"/>
        <v>80</v>
      </c>
      <c r="M23" s="24">
        <f t="shared" si="3"/>
        <v>90</v>
      </c>
      <c r="O23" s="10" t="s">
        <v>69</v>
      </c>
    </row>
    <row r="24" spans="2:17" x14ac:dyDescent="0.25">
      <c r="B24" s="22">
        <f>B6</f>
        <v>5</v>
      </c>
      <c r="C24" s="37">
        <f>C6</f>
        <v>41</v>
      </c>
      <c r="D24" s="1">
        <f t="shared" ref="D24:M24" si="4">(100*D6)/(100+D6)</f>
        <v>2.066460215468914</v>
      </c>
      <c r="E24" s="1">
        <f t="shared" si="4"/>
        <v>3.7632542969615872</v>
      </c>
      <c r="F24" s="1">
        <f t="shared" si="4"/>
        <v>5.4374292448099686</v>
      </c>
      <c r="G24" s="1">
        <f t="shared" si="4"/>
        <v>7.1713930823306971</v>
      </c>
      <c r="H24" s="1">
        <f t="shared" si="4"/>
        <v>9.0319582443255158</v>
      </c>
      <c r="I24" s="1">
        <f t="shared" si="4"/>
        <v>11.102649024474259</v>
      </c>
      <c r="J24" s="1">
        <f t="shared" si="4"/>
        <v>12.255455569930875</v>
      </c>
      <c r="K24" s="1">
        <f t="shared" si="4"/>
        <v>13.519029282107319</v>
      </c>
      <c r="L24" s="1">
        <f t="shared" si="4"/>
        <v>16.559063833568207</v>
      </c>
      <c r="M24" s="1">
        <f t="shared" si="4"/>
        <v>21.03572894757103</v>
      </c>
      <c r="O24" t="s">
        <v>19</v>
      </c>
      <c r="P24" t="s">
        <v>20</v>
      </c>
    </row>
    <row r="25" spans="2:17" x14ac:dyDescent="0.25">
      <c r="B25" s="22">
        <f>B7</f>
        <v>10</v>
      </c>
      <c r="C25" s="38">
        <f>C7</f>
        <v>50</v>
      </c>
      <c r="D25" s="1">
        <f t="shared" ref="D25:M25" si="5">(100*D7)/(100+D7)</f>
        <v>2.0085316183238997</v>
      </c>
      <c r="E25" s="1">
        <f t="shared" si="5"/>
        <v>3.6595372862061413</v>
      </c>
      <c r="F25" s="1">
        <f t="shared" si="5"/>
        <v>5.2901075659369114</v>
      </c>
      <c r="G25" s="1">
        <f t="shared" si="5"/>
        <v>6.9805594360206076</v>
      </c>
      <c r="H25" s="1">
        <f t="shared" si="5"/>
        <v>8.7963057459398293</v>
      </c>
      <c r="I25" s="1">
        <f t="shared" si="5"/>
        <v>10.819395893919454</v>
      </c>
      <c r="J25" s="1">
        <f t="shared" si="5"/>
        <v>11.946744234937896</v>
      </c>
      <c r="K25" s="1">
        <f t="shared" si="5"/>
        <v>13.183271084758879</v>
      </c>
      <c r="L25" s="1">
        <f t="shared" si="5"/>
        <v>16.161913588629229</v>
      </c>
      <c r="M25" s="1">
        <f t="shared" si="5"/>
        <v>20.557663592622841</v>
      </c>
      <c r="O25" s="10" t="s">
        <v>62</v>
      </c>
      <c r="P25" s="10" t="s">
        <v>54</v>
      </c>
      <c r="Q25" s="10" t="s">
        <v>55</v>
      </c>
    </row>
    <row r="26" spans="2:17" x14ac:dyDescent="0.25">
      <c r="B26" s="22">
        <f t="shared" ref="B26:C26" si="6">B8</f>
        <v>15</v>
      </c>
      <c r="C26" s="38">
        <f t="shared" si="6"/>
        <v>59</v>
      </c>
      <c r="D26" s="1">
        <f t="shared" ref="D26:M26" si="7">(100*D8)/(100+D8)</f>
        <v>1.9540901535692476</v>
      </c>
      <c r="E26" s="1">
        <f t="shared" si="7"/>
        <v>3.5619718150690574</v>
      </c>
      <c r="F26" s="1">
        <f t="shared" si="7"/>
        <v>5.1513945864913797</v>
      </c>
      <c r="G26" s="1">
        <f t="shared" si="7"/>
        <v>6.8007036099413245</v>
      </c>
      <c r="H26" s="1">
        <f t="shared" si="7"/>
        <v>8.5739789633337971</v>
      </c>
      <c r="I26" s="1">
        <f t="shared" si="7"/>
        <v>10.551851401002352</v>
      </c>
      <c r="J26" s="1">
        <f t="shared" si="7"/>
        <v>11.654965687811886</v>
      </c>
      <c r="K26" s="1">
        <f t="shared" si="7"/>
        <v>12.865705119573835</v>
      </c>
      <c r="L26" s="1">
        <f t="shared" si="7"/>
        <v>15.785642745642205</v>
      </c>
      <c r="M26" s="1">
        <f t="shared" si="7"/>
        <v>20.103593761761285</v>
      </c>
    </row>
    <row r="27" spans="2:17" x14ac:dyDescent="0.25">
      <c r="B27" s="22">
        <f t="shared" ref="B27:C27" si="8">B9</f>
        <v>20</v>
      </c>
      <c r="C27" s="38">
        <f t="shared" si="8"/>
        <v>68</v>
      </c>
      <c r="D27" s="1">
        <f t="shared" ref="D27:M27" si="9">(100*D9)/(100+D9)</f>
        <v>1.9028207617341784</v>
      </c>
      <c r="E27" s="1">
        <f t="shared" si="9"/>
        <v>3.4700095219736444</v>
      </c>
      <c r="F27" s="1">
        <f t="shared" si="9"/>
        <v>5.0205331767816403</v>
      </c>
      <c r="G27" s="1">
        <f t="shared" si="9"/>
        <v>6.630873694810961</v>
      </c>
      <c r="H27" s="1">
        <f t="shared" si="9"/>
        <v>8.3638401164318363</v>
      </c>
      <c r="I27" s="1">
        <f t="shared" si="9"/>
        <v>10.298697592610496</v>
      </c>
      <c r="J27" s="1">
        <f t="shared" si="9"/>
        <v>11.378713261760476</v>
      </c>
      <c r="K27" s="1">
        <f t="shared" si="9"/>
        <v>12.564836586090584</v>
      </c>
      <c r="L27" s="1">
        <f t="shared" si="9"/>
        <v>15.428581319210483</v>
      </c>
      <c r="M27" s="1">
        <f t="shared" si="9"/>
        <v>19.671677608297159</v>
      </c>
    </row>
    <row r="28" spans="2:17" x14ac:dyDescent="0.25">
      <c r="B28" s="22">
        <f t="shared" ref="B28:C28" si="10">B10</f>
        <v>25</v>
      </c>
      <c r="C28" s="38">
        <f t="shared" si="10"/>
        <v>77</v>
      </c>
      <c r="D28" s="1">
        <f t="shared" ref="D28:M28" si="11">(100*D10)/(100+D10)</f>
        <v>1.8544457661108276</v>
      </c>
      <c r="E28" s="1">
        <f t="shared" si="11"/>
        <v>3.3831663070067366</v>
      </c>
      <c r="F28" s="1">
        <f t="shared" si="11"/>
        <v>4.8968538390184913</v>
      </c>
      <c r="G28" s="1">
        <f t="shared" si="11"/>
        <v>6.4702265306539939</v>
      </c>
      <c r="H28" s="1">
        <f t="shared" si="11"/>
        <v>8.1648795780021555</v>
      </c>
      <c r="I28" s="1">
        <f t="shared" si="11"/>
        <v>10.058762600758769</v>
      </c>
      <c r="J28" s="1">
        <f t="shared" si="11"/>
        <v>11.116734805051284</v>
      </c>
      <c r="K28" s="1">
        <f t="shared" si="11"/>
        <v>12.279333245453421</v>
      </c>
      <c r="L28" s="1">
        <f t="shared" si="11"/>
        <v>15.089236545352247</v>
      </c>
      <c r="M28" s="1">
        <f t="shared" si="11"/>
        <v>19.260261623264604</v>
      </c>
    </row>
    <row r="29" spans="2:17" x14ac:dyDescent="0.25">
      <c r="B29" s="22">
        <f t="shared" ref="B29:C29" si="12">B11</f>
        <v>30</v>
      </c>
      <c r="C29" s="38">
        <f t="shared" si="12"/>
        <v>86</v>
      </c>
      <c r="D29" s="1">
        <f t="shared" ref="D29:M29" si="13">(100*D11)/(100+D11)</f>
        <v>1.8087194423144011</v>
      </c>
      <c r="E29" s="1">
        <f t="shared" si="13"/>
        <v>3.3010131045147291</v>
      </c>
      <c r="F29" s="1">
        <f t="shared" si="13"/>
        <v>4.7797622689322425</v>
      </c>
      <c r="G29" s="1">
        <f t="shared" si="13"/>
        <v>6.3180124570349543</v>
      </c>
      <c r="H29" s="1">
        <f t="shared" si="13"/>
        <v>7.9761981379588445</v>
      </c>
      <c r="I29" s="1">
        <f t="shared" si="13"/>
        <v>9.8310007229046139</v>
      </c>
      <c r="J29" s="1">
        <f t="shared" si="13"/>
        <v>10.867911786934435</v>
      </c>
      <c r="K29" s="1">
        <f t="shared" si="13"/>
        <v>12.008003639894406</v>
      </c>
      <c r="L29" s="1">
        <f t="shared" si="13"/>
        <v>14.766269664182731</v>
      </c>
      <c r="M29" s="1">
        <f t="shared" si="13"/>
        <v>18.867856781469751</v>
      </c>
    </row>
    <row r="30" spans="2:17" x14ac:dyDescent="0.25">
      <c r="B30" s="22">
        <f t="shared" ref="B30:C30" si="14">B12</f>
        <v>35</v>
      </c>
      <c r="C30" s="38">
        <f t="shared" si="14"/>
        <v>95</v>
      </c>
      <c r="D30" s="1">
        <f t="shared" ref="D30:M30" si="15">(100*D12)/(100+D12)</f>
        <v>1.7654235128147229</v>
      </c>
      <c r="E30" s="1">
        <f t="shared" si="15"/>
        <v>3.2231682103608779</v>
      </c>
      <c r="F30" s="1">
        <f t="shared" si="15"/>
        <v>4.6687289903999361</v>
      </c>
      <c r="G30" s="1">
        <f t="shared" si="15"/>
        <v>6.1735625761483899</v>
      </c>
      <c r="H30" s="1">
        <f t="shared" si="15"/>
        <v>7.7969921544145606</v>
      </c>
      <c r="I30" s="1">
        <f t="shared" si="15"/>
        <v>9.6144756999650234</v>
      </c>
      <c r="J30" s="1">
        <f t="shared" si="15"/>
        <v>10.631241731768029</v>
      </c>
      <c r="K30" s="1">
        <f t="shared" si="15"/>
        <v>11.749778752087607</v>
      </c>
      <c r="L30" s="1">
        <f t="shared" si="15"/>
        <v>14.458476294094737</v>
      </c>
      <c r="M30" s="1">
        <f t="shared" si="15"/>
        <v>18.493118265096175</v>
      </c>
    </row>
    <row r="31" spans="2:17" x14ac:dyDescent="0.25">
      <c r="B31" s="22">
        <f t="shared" ref="B31:C31" si="16">B13</f>
        <v>40</v>
      </c>
      <c r="C31" s="38">
        <f t="shared" si="16"/>
        <v>104</v>
      </c>
      <c r="D31" s="1">
        <f t="shared" ref="D31:M31" si="17">(100*D13)/(100+D13)</f>
        <v>1.7243633870161881</v>
      </c>
      <c r="E31" s="1">
        <f t="shared" si="17"/>
        <v>3.149290865370673</v>
      </c>
      <c r="F31" s="1">
        <f t="shared" si="17"/>
        <v>4.5632806691551888</v>
      </c>
      <c r="G31" s="1">
        <f t="shared" si="17"/>
        <v>6.036278056337526</v>
      </c>
      <c r="H31" s="1">
        <f t="shared" si="17"/>
        <v>7.6265410550021686</v>
      </c>
      <c r="I31" s="1">
        <f t="shared" si="17"/>
        <v>9.4083466054158666</v>
      </c>
      <c r="J31" s="1">
        <f t="shared" si="17"/>
        <v>10.405823375196656</v>
      </c>
      <c r="K31" s="1">
        <f t="shared" si="17"/>
        <v>11.503696482861724</v>
      </c>
      <c r="L31" s="1">
        <f t="shared" si="17"/>
        <v>14.164769760906331</v>
      </c>
      <c r="M31" s="1">
        <f t="shared" si="17"/>
        <v>18.13482814859816</v>
      </c>
    </row>
    <row r="32" spans="2:17" x14ac:dyDescent="0.25">
      <c r="B32" s="22">
        <f t="shared" ref="B32:C32" si="18">B14</f>
        <v>45</v>
      </c>
      <c r="C32" s="38">
        <f t="shared" si="18"/>
        <v>113</v>
      </c>
      <c r="D32" s="1">
        <f t="shared" ref="D32:M32" si="19">(100*D14)/(100+D14)</f>
        <v>1.6853650062758003</v>
      </c>
      <c r="E32" s="1">
        <f t="shared" si="19"/>
        <v>3.0790758604280901</v>
      </c>
      <c r="F32" s="1">
        <f t="shared" si="19"/>
        <v>4.4629927952199031</v>
      </c>
      <c r="G32" s="1">
        <f t="shared" si="19"/>
        <v>5.9056211028241066</v>
      </c>
      <c r="H32" s="1">
        <f t="shared" si="19"/>
        <v>7.4641967634219082</v>
      </c>
      <c r="I32" s="1">
        <f t="shared" si="19"/>
        <v>9.2118558792307894</v>
      </c>
      <c r="J32" s="1">
        <f t="shared" si="19"/>
        <v>10.190844059774149</v>
      </c>
      <c r="K32" s="1">
        <f t="shared" si="19"/>
        <v>11.268888451487763</v>
      </c>
      <c r="L32" s="1">
        <f t="shared" si="19"/>
        <v>13.884166871923004</v>
      </c>
      <c r="M32" s="1">
        <f t="shared" si="19"/>
        <v>17.791880547890592</v>
      </c>
    </row>
    <row r="33" spans="2:17" x14ac:dyDescent="0.25">
      <c r="B33" s="22">
        <f t="shared" ref="B33:C33" si="20">B15</f>
        <v>50</v>
      </c>
      <c r="C33" s="38">
        <f t="shared" si="20"/>
        <v>122</v>
      </c>
      <c r="D33" s="1">
        <f t="shared" ref="D33:M33" si="21">(100*D15)/(100+D15)</f>
        <v>1.6482721828450957</v>
      </c>
      <c r="E33" s="1">
        <f t="shared" si="21"/>
        <v>3.0122489775802448</v>
      </c>
      <c r="F33" s="1">
        <f t="shared" si="21"/>
        <v>4.3674834877851376</v>
      </c>
      <c r="G33" s="1">
        <f t="shared" si="21"/>
        <v>5.7811072987382124</v>
      </c>
      <c r="H33" s="1">
        <f t="shared" si="21"/>
        <v>7.3093747121474335</v>
      </c>
      <c r="I33" s="1">
        <f t="shared" si="21"/>
        <v>9.0243191336038269</v>
      </c>
      <c r="J33" s="1">
        <f t="shared" si="21"/>
        <v>9.9855689832366501</v>
      </c>
      <c r="K33" s="1">
        <f t="shared" si="21"/>
        <v>11.044568720468833</v>
      </c>
      <c r="L33" s="1">
        <f t="shared" si="21"/>
        <v>13.61577572362129</v>
      </c>
      <c r="M33" s="1">
        <f t="shared" si="21"/>
        <v>17.463268830608961</v>
      </c>
    </row>
    <row r="34" spans="2:17" x14ac:dyDescent="0.25">
      <c r="B34" s="22">
        <f t="shared" ref="B34:C34" si="22">B16</f>
        <v>55</v>
      </c>
      <c r="C34" s="38">
        <f t="shared" si="22"/>
        <v>131</v>
      </c>
      <c r="D34" s="1">
        <f t="shared" ref="D34:M34" si="23">(100*D16)/(100+D16)</f>
        <v>1.612944344474595</v>
      </c>
      <c r="E34" s="1">
        <f t="shared" si="23"/>
        <v>2.9485631192001156</v>
      </c>
      <c r="F34" s="1">
        <f t="shared" si="23"/>
        <v>4.2764082258057723</v>
      </c>
      <c r="G34" s="1">
        <f t="shared" si="23"/>
        <v>5.6622990786808671</v>
      </c>
      <c r="H34" s="1">
        <f t="shared" si="23"/>
        <v>7.1615461690582194</v>
      </c>
      <c r="I34" s="1">
        <f t="shared" si="23"/>
        <v>8.8451164300731779</v>
      </c>
      <c r="J34" s="1">
        <f t="shared" si="23"/>
        <v>9.7893319874873441</v>
      </c>
      <c r="K34" s="1">
        <f t="shared" si="23"/>
        <v>10.830024123241962</v>
      </c>
      <c r="L34" s="1">
        <f t="shared" si="23"/>
        <v>13.358785209317753</v>
      </c>
      <c r="M34" s="1">
        <f t="shared" si="23"/>
        <v>17.148074558419165</v>
      </c>
    </row>
    <row r="35" spans="2:17" x14ac:dyDescent="0.25">
      <c r="B35" s="36">
        <f t="shared" ref="B35:C35" si="24">B17</f>
        <v>60</v>
      </c>
      <c r="C35" s="39">
        <f t="shared" si="24"/>
        <v>140</v>
      </c>
      <c r="D35" s="2">
        <f t="shared" ref="D35:M35" si="25">(100*D17)/(100+D17)</f>
        <v>1.5792546140459445</v>
      </c>
      <c r="E35" s="2">
        <f t="shared" si="25"/>
        <v>2.8877950065328708</v>
      </c>
      <c r="F35" s="2">
        <f t="shared" si="25"/>
        <v>4.1894553461475406</v>
      </c>
      <c r="G35" s="2">
        <f t="shared" si="25"/>
        <v>5.5488001432276119</v>
      </c>
      <c r="H35" s="2">
        <f t="shared" si="25"/>
        <v>7.0202316580911948</v>
      </c>
      <c r="I35" s="2">
        <f t="shared" si="25"/>
        <v>8.6736847847347303</v>
      </c>
      <c r="J35" s="2">
        <f t="shared" si="25"/>
        <v>9.6015276352383054</v>
      </c>
      <c r="K35" s="2">
        <f t="shared" si="25"/>
        <v>10.624605933477413</v>
      </c>
      <c r="L35" s="2">
        <f t="shared" si="25"/>
        <v>13.112455954654736</v>
      </c>
      <c r="M35" s="2">
        <f t="shared" si="25"/>
        <v>16.845457891456022</v>
      </c>
    </row>
    <row r="36" spans="2:17" x14ac:dyDescent="0.25">
      <c r="B36" t="s">
        <v>17</v>
      </c>
    </row>
    <row r="38" spans="2:17" x14ac:dyDescent="0.25">
      <c r="B38" s="95" t="s">
        <v>27</v>
      </c>
      <c r="C38" s="96"/>
      <c r="D38" s="7" t="s">
        <v>22</v>
      </c>
      <c r="E38" s="7" t="s">
        <v>21</v>
      </c>
      <c r="F38" s="7" t="s">
        <v>23</v>
      </c>
    </row>
    <row r="39" spans="2:17" x14ac:dyDescent="0.25">
      <c r="B39" s="19" t="s">
        <v>3</v>
      </c>
      <c r="C39" s="21" t="s">
        <v>4</v>
      </c>
      <c r="D39" s="26">
        <v>0.6</v>
      </c>
      <c r="E39" s="26">
        <v>0.65</v>
      </c>
      <c r="F39" s="26">
        <v>0.7</v>
      </c>
    </row>
    <row r="40" spans="2:17" x14ac:dyDescent="0.25">
      <c r="B40" s="22">
        <f>B6</f>
        <v>5</v>
      </c>
      <c r="C40" s="37">
        <f>C6</f>
        <v>41</v>
      </c>
      <c r="D40" s="1">
        <f>I24</f>
        <v>11.102649024474259</v>
      </c>
      <c r="E40" s="1">
        <f t="shared" ref="E40:F40" si="26">J24</f>
        <v>12.255455569930875</v>
      </c>
      <c r="F40" s="1">
        <f t="shared" si="26"/>
        <v>13.519029282107319</v>
      </c>
    </row>
    <row r="41" spans="2:17" x14ac:dyDescent="0.25">
      <c r="B41" s="22">
        <f>B7</f>
        <v>10</v>
      </c>
      <c r="C41" s="38">
        <f>C7</f>
        <v>50</v>
      </c>
      <c r="D41" s="1">
        <f t="shared" ref="D41:F41" si="27">I25</f>
        <v>10.819395893919454</v>
      </c>
      <c r="E41" s="1">
        <f t="shared" si="27"/>
        <v>11.946744234937896</v>
      </c>
      <c r="F41" s="1">
        <f t="shared" si="27"/>
        <v>13.183271084758879</v>
      </c>
    </row>
    <row r="42" spans="2:17" x14ac:dyDescent="0.25">
      <c r="B42" s="22">
        <f t="shared" ref="B42:C42" si="28">B8</f>
        <v>15</v>
      </c>
      <c r="C42" s="38">
        <f t="shared" si="28"/>
        <v>59</v>
      </c>
      <c r="D42" s="1">
        <f t="shared" ref="D42:F42" si="29">I26</f>
        <v>10.551851401002352</v>
      </c>
      <c r="E42" s="1">
        <f t="shared" si="29"/>
        <v>11.654965687811886</v>
      </c>
      <c r="F42" s="1">
        <f t="shared" si="29"/>
        <v>12.865705119573835</v>
      </c>
      <c r="P42" s="1"/>
      <c r="Q42" s="1"/>
    </row>
    <row r="43" spans="2:17" x14ac:dyDescent="0.25">
      <c r="B43" s="22">
        <f t="shared" ref="B43:C43" si="30">B9</f>
        <v>20</v>
      </c>
      <c r="C43" s="38">
        <f t="shared" si="30"/>
        <v>68</v>
      </c>
      <c r="D43" s="1">
        <f t="shared" ref="D43:F43" si="31">I27</f>
        <v>10.298697592610496</v>
      </c>
      <c r="E43" s="1">
        <f t="shared" si="31"/>
        <v>11.378713261760476</v>
      </c>
      <c r="F43" s="1">
        <f t="shared" si="31"/>
        <v>12.564836586090584</v>
      </c>
    </row>
    <row r="44" spans="2:17" x14ac:dyDescent="0.25">
      <c r="B44" s="22">
        <f t="shared" ref="B44:C44" si="32">B10</f>
        <v>25</v>
      </c>
      <c r="C44" s="38">
        <f t="shared" si="32"/>
        <v>77</v>
      </c>
      <c r="D44" s="1">
        <f t="shared" ref="D44:F44" si="33">I28</f>
        <v>10.058762600758769</v>
      </c>
      <c r="E44" s="1">
        <f t="shared" si="33"/>
        <v>11.116734805051284</v>
      </c>
      <c r="F44" s="1">
        <f t="shared" si="33"/>
        <v>12.279333245453421</v>
      </c>
    </row>
    <row r="45" spans="2:17" x14ac:dyDescent="0.25">
      <c r="B45" s="22">
        <f t="shared" ref="B45:C45" si="34">B11</f>
        <v>30</v>
      </c>
      <c r="C45" s="38">
        <f t="shared" si="34"/>
        <v>86</v>
      </c>
      <c r="D45" s="1">
        <f t="shared" ref="D45:F45" si="35">I29</f>
        <v>9.8310007229046139</v>
      </c>
      <c r="E45" s="1">
        <f t="shared" si="35"/>
        <v>10.867911786934435</v>
      </c>
      <c r="F45" s="1">
        <f t="shared" si="35"/>
        <v>12.008003639894406</v>
      </c>
    </row>
    <row r="46" spans="2:17" x14ac:dyDescent="0.25">
      <c r="B46" s="22">
        <f t="shared" ref="B46:C46" si="36">B12</f>
        <v>35</v>
      </c>
      <c r="C46" s="38">
        <f t="shared" si="36"/>
        <v>95</v>
      </c>
      <c r="D46" s="1">
        <f t="shared" ref="D46:F46" si="37">I30</f>
        <v>9.6144756999650234</v>
      </c>
      <c r="E46" s="1">
        <f t="shared" si="37"/>
        <v>10.631241731768029</v>
      </c>
      <c r="F46" s="1">
        <f t="shared" si="37"/>
        <v>11.749778752087607</v>
      </c>
    </row>
    <row r="47" spans="2:17" x14ac:dyDescent="0.25">
      <c r="B47" s="22">
        <f t="shared" ref="B47:C47" si="38">B13</f>
        <v>40</v>
      </c>
      <c r="C47" s="38">
        <f t="shared" si="38"/>
        <v>104</v>
      </c>
      <c r="D47" s="1">
        <f t="shared" ref="D47:F47" si="39">I31</f>
        <v>9.4083466054158666</v>
      </c>
      <c r="E47" s="1">
        <f t="shared" si="39"/>
        <v>10.405823375196656</v>
      </c>
      <c r="F47" s="1">
        <f t="shared" si="39"/>
        <v>11.503696482861724</v>
      </c>
    </row>
    <row r="48" spans="2:17" x14ac:dyDescent="0.25">
      <c r="B48" s="22">
        <f t="shared" ref="B48:C48" si="40">B14</f>
        <v>45</v>
      </c>
      <c r="C48" s="38">
        <f t="shared" si="40"/>
        <v>113</v>
      </c>
      <c r="D48" s="1">
        <f t="shared" ref="D48:F48" si="41">I32</f>
        <v>9.2118558792307894</v>
      </c>
      <c r="E48" s="1">
        <f t="shared" si="41"/>
        <v>10.190844059774149</v>
      </c>
      <c r="F48" s="1">
        <f t="shared" si="41"/>
        <v>11.268888451487763</v>
      </c>
    </row>
    <row r="49" spans="2:6" x14ac:dyDescent="0.25">
      <c r="B49" s="22">
        <f t="shared" ref="B49:C49" si="42">B15</f>
        <v>50</v>
      </c>
      <c r="C49" s="38">
        <f t="shared" si="42"/>
        <v>122</v>
      </c>
      <c r="D49" s="1">
        <f t="shared" ref="D49:F49" si="43">I33</f>
        <v>9.0243191336038269</v>
      </c>
      <c r="E49" s="1">
        <f t="shared" si="43"/>
        <v>9.9855689832366501</v>
      </c>
      <c r="F49" s="1">
        <f t="shared" si="43"/>
        <v>11.044568720468833</v>
      </c>
    </row>
    <row r="50" spans="2:6" x14ac:dyDescent="0.25">
      <c r="B50" s="22">
        <f t="shared" ref="B50:C50" si="44">B16</f>
        <v>55</v>
      </c>
      <c r="C50" s="38">
        <f t="shared" si="44"/>
        <v>131</v>
      </c>
      <c r="D50" s="1">
        <f t="shared" ref="D50:F50" si="45">I34</f>
        <v>8.8451164300731779</v>
      </c>
      <c r="E50" s="1">
        <f t="shared" si="45"/>
        <v>9.7893319874873441</v>
      </c>
      <c r="F50" s="1">
        <f t="shared" si="45"/>
        <v>10.830024123241962</v>
      </c>
    </row>
    <row r="51" spans="2:6" x14ac:dyDescent="0.25">
      <c r="B51" s="36">
        <f t="shared" ref="B51:C51" si="46">B17</f>
        <v>60</v>
      </c>
      <c r="C51" s="39">
        <f t="shared" si="46"/>
        <v>140</v>
      </c>
      <c r="D51" s="12">
        <f t="shared" ref="D51:F51" si="47">I35</f>
        <v>8.6736847847347303</v>
      </c>
      <c r="E51" s="12">
        <f t="shared" si="47"/>
        <v>9.6015276352383054</v>
      </c>
      <c r="F51" s="12">
        <f t="shared" si="47"/>
        <v>10.624605933477413</v>
      </c>
    </row>
  </sheetData>
  <sheetProtection algorithmName="SHA-512" hashValue="x/xCuW1wkooEAQZswsDwb5KlxJZzMn0OtR2LNXF2/q83cQ8I/bN+H59ydSOdY9tK68NXe0lVhSqlq4NkLP9O7g==" saltValue="qBoXJgiLkxXkmvl+UO6Hlg==" spinCount="100000" sheet="1" objects="1" scenarios="1"/>
  <mergeCells count="5">
    <mergeCell ref="O13:P13"/>
    <mergeCell ref="R13:S13"/>
    <mergeCell ref="B38:C38"/>
    <mergeCell ref="B22:C22"/>
    <mergeCell ref="B4:C4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52"/>
  <sheetViews>
    <sheetView zoomScale="75" zoomScaleNormal="75" workbookViewId="0"/>
  </sheetViews>
  <sheetFormatPr defaultRowHeight="15.75" x14ac:dyDescent="0.25"/>
  <cols>
    <col min="1" max="1" width="2.5" customWidth="1"/>
    <col min="2" max="3" width="6.25" customWidth="1"/>
    <col min="16" max="16" width="9.5" bestFit="1" customWidth="1"/>
  </cols>
  <sheetData>
    <row r="2" spans="2:19" x14ac:dyDescent="0.25">
      <c r="B2" s="10" t="s">
        <v>33</v>
      </c>
    </row>
    <row r="3" spans="2:19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2:19" x14ac:dyDescent="0.25">
      <c r="B4" s="90" t="s">
        <v>0</v>
      </c>
      <c r="C4" s="91"/>
      <c r="F4" t="s">
        <v>1</v>
      </c>
      <c r="O4" t="s">
        <v>12</v>
      </c>
    </row>
    <row r="5" spans="2:19" x14ac:dyDescent="0.25">
      <c r="B5" s="19" t="s">
        <v>3</v>
      </c>
      <c r="C5" s="21" t="s">
        <v>4</v>
      </c>
      <c r="D5" s="45">
        <v>10</v>
      </c>
      <c r="E5" s="45">
        <f>D5+10</f>
        <v>20</v>
      </c>
      <c r="F5" s="45">
        <f>E5+10</f>
        <v>30</v>
      </c>
      <c r="G5" s="45">
        <f>F5+10</f>
        <v>40</v>
      </c>
      <c r="H5" s="45">
        <f>G5+10</f>
        <v>50</v>
      </c>
      <c r="I5" s="45">
        <f>H5+10</f>
        <v>60</v>
      </c>
      <c r="J5" s="45">
        <f>I5+5</f>
        <v>65</v>
      </c>
      <c r="K5" s="45">
        <f>J5+5</f>
        <v>70</v>
      </c>
      <c r="L5" s="45">
        <f>K5+10</f>
        <v>80</v>
      </c>
      <c r="M5" s="45">
        <f>L5+10</f>
        <v>90</v>
      </c>
      <c r="O5" t="s">
        <v>13</v>
      </c>
    </row>
    <row r="6" spans="2:19" x14ac:dyDescent="0.25">
      <c r="B6" s="42">
        <v>5</v>
      </c>
      <c r="C6" s="13">
        <f>B6*9/5+32</f>
        <v>41</v>
      </c>
      <c r="D6" s="1">
        <f t="shared" ref="D6:M17" si="0">((LN(1-D$5/100))/(-$P$8*($B6+$P$10)))^(1/$P$9)</f>
        <v>6.5833498185528585</v>
      </c>
      <c r="E6" s="1">
        <f t="shared" si="0"/>
        <v>8.8300537579780674</v>
      </c>
      <c r="F6" s="1">
        <f t="shared" si="0"/>
        <v>10.608642798760817</v>
      </c>
      <c r="G6" s="1">
        <f t="shared" si="0"/>
        <v>12.209489193231233</v>
      </c>
      <c r="H6" s="1">
        <f t="shared" si="0"/>
        <v>13.758180911024226</v>
      </c>
      <c r="I6" s="1">
        <f t="shared" si="0"/>
        <v>15.345662113298504</v>
      </c>
      <c r="J6" s="1">
        <f t="shared" si="0"/>
        <v>16.18462462018228</v>
      </c>
      <c r="K6" s="1">
        <f t="shared" si="0"/>
        <v>17.075891511207704</v>
      </c>
      <c r="L6" s="1">
        <f t="shared" si="0"/>
        <v>19.129584481492213</v>
      </c>
      <c r="M6" s="1">
        <f t="shared" si="0"/>
        <v>22.007148070805581</v>
      </c>
      <c r="O6" t="s">
        <v>6</v>
      </c>
    </row>
    <row r="7" spans="2:19" x14ac:dyDescent="0.25">
      <c r="B7" s="42">
        <f>B6+5</f>
        <v>10</v>
      </c>
      <c r="C7" s="13">
        <f>B7*9/5+32</f>
        <v>50</v>
      </c>
      <c r="D7" s="1">
        <f t="shared" si="0"/>
        <v>6.4064362803129065</v>
      </c>
      <c r="E7" s="1">
        <f t="shared" si="0"/>
        <v>8.5927648251052506</v>
      </c>
      <c r="F7" s="1">
        <f t="shared" si="0"/>
        <v>10.323558064517561</v>
      </c>
      <c r="G7" s="1">
        <f t="shared" si="0"/>
        <v>11.881385113574138</v>
      </c>
      <c r="H7" s="1">
        <f t="shared" si="0"/>
        <v>13.388459032072076</v>
      </c>
      <c r="I7" s="1">
        <f t="shared" si="0"/>
        <v>14.933280050074778</v>
      </c>
      <c r="J7" s="1">
        <f t="shared" si="0"/>
        <v>15.749697222192175</v>
      </c>
      <c r="K7" s="1">
        <f t="shared" si="0"/>
        <v>16.617013209262431</v>
      </c>
      <c r="L7" s="1">
        <f t="shared" si="0"/>
        <v>18.615517544604938</v>
      </c>
      <c r="M7" s="1">
        <f t="shared" si="0"/>
        <v>21.415752726629176</v>
      </c>
      <c r="O7" t="s">
        <v>14</v>
      </c>
    </row>
    <row r="8" spans="2:19" x14ac:dyDescent="0.25">
      <c r="B8" s="42">
        <f t="shared" ref="B8:B17" si="1">B7+5</f>
        <v>15</v>
      </c>
      <c r="C8" s="13">
        <f t="shared" ref="C8:C17" si="2">B8*9/5+32</f>
        <v>59</v>
      </c>
      <c r="D8" s="1">
        <f t="shared" si="0"/>
        <v>6.2453445120075992</v>
      </c>
      <c r="E8" s="1">
        <f t="shared" si="0"/>
        <v>8.3766971675587918</v>
      </c>
      <c r="F8" s="1">
        <f t="shared" si="0"/>
        <v>10.063969090078491</v>
      </c>
      <c r="G8" s="1">
        <f t="shared" si="0"/>
        <v>11.582624109153668</v>
      </c>
      <c r="H8" s="1">
        <f t="shared" si="0"/>
        <v>13.051802200412412</v>
      </c>
      <c r="I8" s="1">
        <f t="shared" si="0"/>
        <v>14.55777822899876</v>
      </c>
      <c r="J8" s="1">
        <f t="shared" si="0"/>
        <v>15.353666345619995</v>
      </c>
      <c r="K8" s="1">
        <f t="shared" si="0"/>
        <v>16.199173411173931</v>
      </c>
      <c r="L8" s="1">
        <f t="shared" si="0"/>
        <v>18.147424753548197</v>
      </c>
      <c r="M8" s="1">
        <f t="shared" si="0"/>
        <v>20.877247179180976</v>
      </c>
      <c r="O8" t="s">
        <v>15</v>
      </c>
      <c r="P8" s="9">
        <v>1.2299E-5</v>
      </c>
    </row>
    <row r="9" spans="2:19" x14ac:dyDescent="0.25">
      <c r="B9" s="42">
        <f t="shared" si="1"/>
        <v>20</v>
      </c>
      <c r="C9" s="13">
        <f t="shared" si="2"/>
        <v>68</v>
      </c>
      <c r="D9" s="1">
        <f t="shared" si="0"/>
        <v>6.0977889648872745</v>
      </c>
      <c r="E9" s="1">
        <f t="shared" si="0"/>
        <v>8.1787852459275712</v>
      </c>
      <c r="F9" s="1">
        <f t="shared" si="0"/>
        <v>9.8261928613318723</v>
      </c>
      <c r="G9" s="1">
        <f t="shared" si="0"/>
        <v>11.308967398266182</v>
      </c>
      <c r="H9" s="1">
        <f t="shared" si="0"/>
        <v>12.743433973345775</v>
      </c>
      <c r="I9" s="1">
        <f t="shared" si="0"/>
        <v>14.213829079787498</v>
      </c>
      <c r="J9" s="1">
        <f t="shared" si="0"/>
        <v>14.990913156652582</v>
      </c>
      <c r="K9" s="1">
        <f t="shared" si="0"/>
        <v>15.816443861028675</v>
      </c>
      <c r="L9" s="1">
        <f t="shared" si="0"/>
        <v>17.718664869576003</v>
      </c>
      <c r="M9" s="1">
        <f t="shared" si="0"/>
        <v>20.383991182819603</v>
      </c>
      <c r="O9" t="s">
        <v>16</v>
      </c>
      <c r="P9">
        <v>2.5558000000000001</v>
      </c>
    </row>
    <row r="10" spans="2:19" x14ac:dyDescent="0.25">
      <c r="B10" s="42">
        <f t="shared" si="1"/>
        <v>25</v>
      </c>
      <c r="C10" s="13">
        <f t="shared" si="2"/>
        <v>77</v>
      </c>
      <c r="D10" s="1">
        <f t="shared" si="0"/>
        <v>5.9619257189545127</v>
      </c>
      <c r="E10" s="1">
        <f t="shared" si="0"/>
        <v>7.9965558644751669</v>
      </c>
      <c r="F10" s="1">
        <f t="shared" si="0"/>
        <v>9.6072580203609412</v>
      </c>
      <c r="G10" s="1">
        <f t="shared" si="0"/>
        <v>11.056995244470164</v>
      </c>
      <c r="H10" s="1">
        <f t="shared" si="0"/>
        <v>12.459500843826497</v>
      </c>
      <c r="I10" s="1">
        <f t="shared" si="0"/>
        <v>13.897134460306004</v>
      </c>
      <c r="J10" s="1">
        <f t="shared" si="0"/>
        <v>14.656904529478545</v>
      </c>
      <c r="K10" s="1">
        <f t="shared" si="0"/>
        <v>15.464041799486955</v>
      </c>
      <c r="L10" s="1">
        <f t="shared" si="0"/>
        <v>17.323879917745529</v>
      </c>
      <c r="M10" s="1">
        <f t="shared" si="0"/>
        <v>19.929820790385584</v>
      </c>
      <c r="O10" t="s">
        <v>8</v>
      </c>
      <c r="P10">
        <v>64.346000000000004</v>
      </c>
    </row>
    <row r="11" spans="2:19" x14ac:dyDescent="0.25">
      <c r="B11" s="42">
        <f t="shared" si="1"/>
        <v>30</v>
      </c>
      <c r="C11" s="13">
        <f t="shared" si="2"/>
        <v>86</v>
      </c>
      <c r="D11" s="1">
        <f t="shared" si="0"/>
        <v>5.8362479267345169</v>
      </c>
      <c r="E11" s="1">
        <f t="shared" si="0"/>
        <v>7.827987932939898</v>
      </c>
      <c r="F11" s="1">
        <f t="shared" si="0"/>
        <v>9.4047363798366188</v>
      </c>
      <c r="G11" s="1">
        <f t="shared" si="0"/>
        <v>10.823913046465909</v>
      </c>
      <c r="H11" s="1">
        <f t="shared" si="0"/>
        <v>12.196853734145652</v>
      </c>
      <c r="I11" s="1">
        <f t="shared" si="0"/>
        <v>13.604181938002194</v>
      </c>
      <c r="J11" s="1">
        <f t="shared" si="0"/>
        <v>14.347936003388437</v>
      </c>
      <c r="K11" s="1">
        <f t="shared" si="0"/>
        <v>15.138058765854312</v>
      </c>
      <c r="L11" s="1">
        <f t="shared" si="0"/>
        <v>16.958691372402779</v>
      </c>
      <c r="M11" s="1">
        <f t="shared" si="0"/>
        <v>19.509698837454742</v>
      </c>
    </row>
    <row r="12" spans="2:19" x14ac:dyDescent="0.25">
      <c r="B12" s="42">
        <f t="shared" si="1"/>
        <v>35</v>
      </c>
      <c r="C12" s="13">
        <f t="shared" si="2"/>
        <v>95</v>
      </c>
      <c r="D12" s="1">
        <f t="shared" si="0"/>
        <v>5.7195100970614297</v>
      </c>
      <c r="E12" s="1">
        <f t="shared" si="0"/>
        <v>7.6714109106011916</v>
      </c>
      <c r="F12" s="1">
        <f t="shared" si="0"/>
        <v>9.2166209112321322</v>
      </c>
      <c r="G12" s="1">
        <f t="shared" si="0"/>
        <v>10.60741091470647</v>
      </c>
      <c r="H12" s="1">
        <f t="shared" si="0"/>
        <v>11.952889760778108</v>
      </c>
      <c r="I12" s="1">
        <f t="shared" si="0"/>
        <v>13.332068296865504</v>
      </c>
      <c r="J12" s="1">
        <f t="shared" si="0"/>
        <v>14.060945640684448</v>
      </c>
      <c r="K12" s="1">
        <f t="shared" si="0"/>
        <v>14.835264205380893</v>
      </c>
      <c r="L12" s="1">
        <f t="shared" si="0"/>
        <v>16.619480144613533</v>
      </c>
      <c r="M12" s="1">
        <f t="shared" si="0"/>
        <v>19.119461834426268</v>
      </c>
    </row>
    <row r="13" spans="2:19" x14ac:dyDescent="0.25">
      <c r="B13" s="42">
        <f t="shared" si="1"/>
        <v>40</v>
      </c>
      <c r="C13" s="13">
        <f t="shared" si="2"/>
        <v>104</v>
      </c>
      <c r="D13" s="1">
        <f t="shared" si="0"/>
        <v>5.6106722462680461</v>
      </c>
      <c r="E13" s="1">
        <f t="shared" si="0"/>
        <v>7.5254298979106613</v>
      </c>
      <c r="F13" s="1">
        <f t="shared" si="0"/>
        <v>9.0412357480743193</v>
      </c>
      <c r="G13" s="1">
        <f t="shared" si="0"/>
        <v>10.405560094120961</v>
      </c>
      <c r="H13" s="1">
        <f t="shared" si="0"/>
        <v>11.725435519023776</v>
      </c>
      <c r="I13" s="1">
        <f t="shared" si="0"/>
        <v>13.078369354921691</v>
      </c>
      <c r="J13" s="1">
        <f t="shared" si="0"/>
        <v>13.793376726969102</v>
      </c>
      <c r="K13" s="1">
        <f t="shared" si="0"/>
        <v>14.552960608627874</v>
      </c>
      <c r="L13" s="1">
        <f t="shared" si="0"/>
        <v>16.303224299349377</v>
      </c>
      <c r="M13" s="1">
        <f t="shared" si="0"/>
        <v>18.755633272351652</v>
      </c>
      <c r="O13" s="92" t="s">
        <v>27</v>
      </c>
      <c r="P13" s="93"/>
      <c r="Q13" s="40" t="s">
        <v>28</v>
      </c>
      <c r="R13" s="94" t="s">
        <v>40</v>
      </c>
      <c r="S13" s="94"/>
    </row>
    <row r="14" spans="2:19" x14ac:dyDescent="0.25">
      <c r="B14" s="42">
        <f t="shared" si="1"/>
        <v>45</v>
      </c>
      <c r="C14" s="13">
        <f t="shared" si="2"/>
        <v>113</v>
      </c>
      <c r="D14" s="1">
        <f t="shared" si="0"/>
        <v>5.5088580229479458</v>
      </c>
      <c r="E14" s="1">
        <f t="shared" si="0"/>
        <v>7.3888694704654005</v>
      </c>
      <c r="F14" s="1">
        <f t="shared" si="0"/>
        <v>8.8771687067039409</v>
      </c>
      <c r="G14" s="1">
        <f t="shared" si="0"/>
        <v>10.21673530224362</v>
      </c>
      <c r="H14" s="1">
        <f t="shared" si="0"/>
        <v>11.512659570249834</v>
      </c>
      <c r="I14" s="1">
        <f t="shared" si="0"/>
        <v>12.841042353856814</v>
      </c>
      <c r="J14" s="1">
        <f t="shared" si="0"/>
        <v>13.543074824313496</v>
      </c>
      <c r="K14" s="1">
        <f t="shared" si="0"/>
        <v>14.288874895483428</v>
      </c>
      <c r="L14" s="1">
        <f t="shared" si="0"/>
        <v>16.007377376415018</v>
      </c>
      <c r="M14" s="1">
        <f t="shared" si="0"/>
        <v>18.415283640314026</v>
      </c>
      <c r="O14" s="29" t="s">
        <v>3</v>
      </c>
      <c r="P14" s="31" t="s">
        <v>4</v>
      </c>
      <c r="Q14" s="34" t="s">
        <v>39</v>
      </c>
      <c r="R14" s="29" t="s">
        <v>41</v>
      </c>
      <c r="S14" s="29" t="s">
        <v>42</v>
      </c>
    </row>
    <row r="15" spans="2:19" x14ac:dyDescent="0.25">
      <c r="B15" s="42">
        <f t="shared" si="1"/>
        <v>50</v>
      </c>
      <c r="C15" s="13">
        <f t="shared" si="2"/>
        <v>122</v>
      </c>
      <c r="D15" s="1">
        <f t="shared" si="0"/>
        <v>5.4133228449818898</v>
      </c>
      <c r="E15" s="1">
        <f t="shared" si="0"/>
        <v>7.2607309421373207</v>
      </c>
      <c r="F15" s="1">
        <f t="shared" si="0"/>
        <v>8.72321994115274</v>
      </c>
      <c r="G15" s="1">
        <f t="shared" si="0"/>
        <v>10.039555636101195</v>
      </c>
      <c r="H15" s="1">
        <f t="shared" si="0"/>
        <v>11.313005853213602</v>
      </c>
      <c r="I15" s="1">
        <f t="shared" si="0"/>
        <v>12.618351687037102</v>
      </c>
      <c r="J15" s="1">
        <f t="shared" si="0"/>
        <v>13.308209438754682</v>
      </c>
      <c r="K15" s="1">
        <f t="shared" si="0"/>
        <v>14.04107576898784</v>
      </c>
      <c r="L15" s="1">
        <f t="shared" si="0"/>
        <v>15.729775804536548</v>
      </c>
      <c r="M15" s="1">
        <f t="shared" si="0"/>
        <v>18.095923912300673</v>
      </c>
      <c r="O15" s="41">
        <f>'T &amp; RH'!B14</f>
        <v>30</v>
      </c>
      <c r="P15" s="13">
        <f>O15*9/5+32</f>
        <v>86</v>
      </c>
      <c r="Q15" s="33">
        <f>'T &amp; RH'!C14</f>
        <v>65</v>
      </c>
      <c r="R15" s="1">
        <f>+((LN(1-Q15/100))/(-$P$8*(O15+$P$10)))^(1/$P$9)</f>
        <v>14.347936003388437</v>
      </c>
      <c r="S15" s="1">
        <f>100*R15/(100+R15)</f>
        <v>12.547612580399587</v>
      </c>
    </row>
    <row r="16" spans="2:19" x14ac:dyDescent="0.25">
      <c r="B16" s="42">
        <f t="shared" si="1"/>
        <v>55</v>
      </c>
      <c r="C16" s="13">
        <f t="shared" si="2"/>
        <v>131</v>
      </c>
      <c r="D16" s="1">
        <f t="shared" si="0"/>
        <v>5.323429331155201</v>
      </c>
      <c r="E16" s="1">
        <f t="shared" si="0"/>
        <v>7.1401594122231336</v>
      </c>
      <c r="F16" s="1">
        <f t="shared" si="0"/>
        <v>8.578362352782559</v>
      </c>
      <c r="G16" s="1">
        <f t="shared" si="0"/>
        <v>9.8728390076584134</v>
      </c>
      <c r="H16" s="1">
        <f t="shared" si="0"/>
        <v>11.125142339950212</v>
      </c>
      <c r="I16" s="1">
        <f t="shared" si="0"/>
        <v>12.408811631080495</v>
      </c>
      <c r="J16" s="1">
        <f t="shared" si="0"/>
        <v>13.087213620945638</v>
      </c>
      <c r="K16" s="1">
        <f t="shared" si="0"/>
        <v>13.807909989867319</v>
      </c>
      <c r="L16" s="1">
        <f t="shared" si="0"/>
        <v>15.468567511724938</v>
      </c>
      <c r="M16" s="1">
        <f t="shared" si="0"/>
        <v>17.795423418796005</v>
      </c>
    </row>
    <row r="17" spans="2:17" x14ac:dyDescent="0.25">
      <c r="B17" s="44">
        <f t="shared" si="1"/>
        <v>60</v>
      </c>
      <c r="C17" s="15">
        <f t="shared" si="2"/>
        <v>140</v>
      </c>
      <c r="D17" s="2">
        <f t="shared" si="0"/>
        <v>5.2386281280954829</v>
      </c>
      <c r="E17" s="2">
        <f t="shared" si="0"/>
        <v>7.0264180491790036</v>
      </c>
      <c r="F17" s="2">
        <f t="shared" si="0"/>
        <v>8.4417106941344873</v>
      </c>
      <c r="G17" s="2">
        <f t="shared" si="0"/>
        <v>9.7155665854315423</v>
      </c>
      <c r="H17" s="2">
        <f t="shared" si="0"/>
        <v>10.947920967043649</v>
      </c>
      <c r="I17" s="2">
        <f t="shared" si="0"/>
        <v>12.211141653816288</v>
      </c>
      <c r="J17" s="2">
        <f t="shared" si="0"/>
        <v>12.878736830756917</v>
      </c>
      <c r="K17" s="2">
        <f t="shared" si="0"/>
        <v>13.587952645448706</v>
      </c>
      <c r="L17" s="2">
        <f t="shared" si="0"/>
        <v>15.222156213104373</v>
      </c>
      <c r="M17" s="2">
        <f t="shared" si="0"/>
        <v>17.511945754118624</v>
      </c>
    </row>
    <row r="18" spans="2:17" x14ac:dyDescent="0.25">
      <c r="B18" t="s">
        <v>17</v>
      </c>
      <c r="D18" s="5"/>
      <c r="E18" s="5"/>
      <c r="F18" s="5"/>
      <c r="G18" s="5"/>
      <c r="H18" s="5"/>
      <c r="I18" s="5"/>
      <c r="L18" s="5"/>
      <c r="M18" s="5"/>
    </row>
    <row r="20" spans="2:17" x14ac:dyDescent="0.25">
      <c r="B20" s="10" t="s">
        <v>35</v>
      </c>
    </row>
    <row r="21" spans="2:17" x14ac:dyDescent="0.2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2:17" x14ac:dyDescent="0.25">
      <c r="B22" s="90" t="s">
        <v>0</v>
      </c>
      <c r="C22" s="91"/>
      <c r="F22" t="s">
        <v>1</v>
      </c>
      <c r="O22" t="s">
        <v>18</v>
      </c>
    </row>
    <row r="23" spans="2:17" x14ac:dyDescent="0.25">
      <c r="B23" s="19" t="s">
        <v>3</v>
      </c>
      <c r="C23" s="21" t="s">
        <v>4</v>
      </c>
      <c r="D23" s="24">
        <f>D5</f>
        <v>10</v>
      </c>
      <c r="E23" s="24">
        <f t="shared" ref="E23:M23" si="3">E5</f>
        <v>20</v>
      </c>
      <c r="F23" s="24">
        <f t="shared" si="3"/>
        <v>30</v>
      </c>
      <c r="G23" s="24">
        <f t="shared" si="3"/>
        <v>40</v>
      </c>
      <c r="H23" s="24">
        <f t="shared" si="3"/>
        <v>50</v>
      </c>
      <c r="I23" s="24">
        <f t="shared" si="3"/>
        <v>60</v>
      </c>
      <c r="J23" s="24">
        <f t="shared" si="3"/>
        <v>65</v>
      </c>
      <c r="K23" s="24">
        <f t="shared" si="3"/>
        <v>70</v>
      </c>
      <c r="L23" s="24">
        <f t="shared" si="3"/>
        <v>80</v>
      </c>
      <c r="M23" s="24">
        <f t="shared" si="3"/>
        <v>90</v>
      </c>
      <c r="O23" s="10" t="s">
        <v>64</v>
      </c>
    </row>
    <row r="24" spans="2:17" x14ac:dyDescent="0.25">
      <c r="B24" s="22">
        <f>B6</f>
        <v>5</v>
      </c>
      <c r="C24" s="37">
        <f>C6</f>
        <v>41</v>
      </c>
      <c r="D24" s="1">
        <f t="shared" ref="D24:M24" si="4">(100*D6)/(100+D6)</f>
        <v>6.1767150589283704</v>
      </c>
      <c r="E24" s="1">
        <f t="shared" si="4"/>
        <v>8.1136170139314654</v>
      </c>
      <c r="F24" s="1">
        <f t="shared" si="4"/>
        <v>9.5911517674635736</v>
      </c>
      <c r="G24" s="1">
        <f t="shared" si="4"/>
        <v>10.880977429819493</v>
      </c>
      <c r="H24" s="1">
        <f t="shared" si="4"/>
        <v>12.094234279102235</v>
      </c>
      <c r="I24" s="1">
        <f t="shared" si="4"/>
        <v>13.30406521766306</v>
      </c>
      <c r="J24" s="1">
        <f t="shared" si="4"/>
        <v>13.93009158749812</v>
      </c>
      <c r="K24" s="1">
        <f t="shared" si="4"/>
        <v>14.585318369814015</v>
      </c>
      <c r="L24" s="1">
        <f t="shared" si="4"/>
        <v>16.057795017713804</v>
      </c>
      <c r="M24" s="1">
        <f t="shared" si="4"/>
        <v>18.037589123904411</v>
      </c>
      <c r="O24" t="s">
        <v>19</v>
      </c>
      <c r="P24" t="s">
        <v>20</v>
      </c>
    </row>
    <row r="25" spans="2:17" x14ac:dyDescent="0.25">
      <c r="B25" s="22">
        <f>B7</f>
        <v>10</v>
      </c>
      <c r="C25" s="38">
        <f>C7</f>
        <v>50</v>
      </c>
      <c r="D25" s="1">
        <f t="shared" ref="D25:M25" si="5">(100*D7)/(100+D7)</f>
        <v>6.020722527945626</v>
      </c>
      <c r="E25" s="1">
        <f t="shared" si="5"/>
        <v>7.9128336394642691</v>
      </c>
      <c r="F25" s="1">
        <f t="shared" si="5"/>
        <v>9.3575282066957204</v>
      </c>
      <c r="G25" s="1">
        <f t="shared" si="5"/>
        <v>10.619626403009748</v>
      </c>
      <c r="H25" s="1">
        <f t="shared" si="5"/>
        <v>11.807602948625602</v>
      </c>
      <c r="I25" s="1">
        <f t="shared" si="5"/>
        <v>12.99299910658476</v>
      </c>
      <c r="J25" s="1">
        <f t="shared" si="5"/>
        <v>13.606685460229919</v>
      </c>
      <c r="K25" s="1">
        <f t="shared" si="5"/>
        <v>14.249218661983882</v>
      </c>
      <c r="L25" s="1">
        <f t="shared" si="5"/>
        <v>15.693998500326604</v>
      </c>
      <c r="M25" s="1">
        <f t="shared" si="5"/>
        <v>17.638364253151991</v>
      </c>
      <c r="O25" s="10" t="s">
        <v>62</v>
      </c>
      <c r="P25" s="10" t="s">
        <v>54</v>
      </c>
      <c r="Q25" s="10" t="s">
        <v>55</v>
      </c>
    </row>
    <row r="26" spans="2:17" x14ac:dyDescent="0.25">
      <c r="B26" s="22">
        <f t="shared" ref="B26:C26" si="6">B8</f>
        <v>15</v>
      </c>
      <c r="C26" s="38">
        <f t="shared" si="6"/>
        <v>59</v>
      </c>
      <c r="D26" s="1">
        <f t="shared" ref="D26:M26" si="7">(100*D8)/(100+D8)</f>
        <v>5.8782288679969072</v>
      </c>
      <c r="E26" s="1">
        <f t="shared" si="7"/>
        <v>7.7292419740451841</v>
      </c>
      <c r="F26" s="1">
        <f t="shared" si="7"/>
        <v>9.1437453812354743</v>
      </c>
      <c r="G26" s="1">
        <f t="shared" si="7"/>
        <v>10.380311631516371</v>
      </c>
      <c r="H26" s="1">
        <f t="shared" si="7"/>
        <v>11.544974910948213</v>
      </c>
      <c r="I26" s="1">
        <f t="shared" si="7"/>
        <v>12.707804266156462</v>
      </c>
      <c r="J26" s="1">
        <f t="shared" si="7"/>
        <v>13.31008092938953</v>
      </c>
      <c r="K26" s="1">
        <f t="shared" si="7"/>
        <v>13.940868024811774</v>
      </c>
      <c r="L26" s="1">
        <f t="shared" si="7"/>
        <v>15.359983335568383</v>
      </c>
      <c r="M26" s="1">
        <f t="shared" si="7"/>
        <v>17.271444929775601</v>
      </c>
    </row>
    <row r="27" spans="2:17" x14ac:dyDescent="0.25">
      <c r="B27" s="22">
        <f t="shared" ref="B27:C27" si="8">B9</f>
        <v>20</v>
      </c>
      <c r="C27" s="38">
        <f t="shared" si="8"/>
        <v>68</v>
      </c>
      <c r="D27" s="1">
        <f t="shared" ref="D27:M27" si="9">(100*D9)/(100+D9)</f>
        <v>5.7473289729961463</v>
      </c>
      <c r="E27" s="1">
        <f t="shared" si="9"/>
        <v>7.5604336167524719</v>
      </c>
      <c r="F27" s="1">
        <f t="shared" si="9"/>
        <v>8.9470395042633992</v>
      </c>
      <c r="G27" s="1">
        <f t="shared" si="9"/>
        <v>10.159978717440099</v>
      </c>
      <c r="H27" s="1">
        <f t="shared" si="9"/>
        <v>11.303038699671426</v>
      </c>
      <c r="I27" s="1">
        <f t="shared" si="9"/>
        <v>12.444928249326095</v>
      </c>
      <c r="J27" s="1">
        <f t="shared" si="9"/>
        <v>13.036606758857895</v>
      </c>
      <c r="K27" s="1">
        <f t="shared" si="9"/>
        <v>13.656475137509196</v>
      </c>
      <c r="L27" s="1">
        <f t="shared" si="9"/>
        <v>15.051703898618827</v>
      </c>
      <c r="M27" s="1">
        <f t="shared" si="9"/>
        <v>16.932476637914185</v>
      </c>
    </row>
    <row r="28" spans="2:17" x14ac:dyDescent="0.25">
      <c r="B28" s="22">
        <f t="shared" ref="B28:C28" si="10">B10</f>
        <v>25</v>
      </c>
      <c r="C28" s="38">
        <f t="shared" si="10"/>
        <v>77</v>
      </c>
      <c r="D28" s="1">
        <f t="shared" ref="D28:M28" si="11">(100*D10)/(100+D10)</f>
        <v>5.6264792079821939</v>
      </c>
      <c r="E28" s="1">
        <f t="shared" si="11"/>
        <v>7.404454522151652</v>
      </c>
      <c r="F28" s="1">
        <f t="shared" si="11"/>
        <v>8.7651659149946717</v>
      </c>
      <c r="G28" s="1">
        <f t="shared" si="11"/>
        <v>9.9561447886559158</v>
      </c>
      <c r="H28" s="1">
        <f t="shared" si="11"/>
        <v>11.079100254169823</v>
      </c>
      <c r="I28" s="1">
        <f t="shared" si="11"/>
        <v>12.201478576398477</v>
      </c>
      <c r="J28" s="1">
        <f t="shared" si="11"/>
        <v>12.783272485531146</v>
      </c>
      <c r="K28" s="1">
        <f t="shared" si="11"/>
        <v>13.392950357949159</v>
      </c>
      <c r="L28" s="1">
        <f t="shared" si="11"/>
        <v>14.765860053291036</v>
      </c>
      <c r="M28" s="1">
        <f t="shared" si="11"/>
        <v>16.617902585895717</v>
      </c>
    </row>
    <row r="29" spans="2:17" x14ac:dyDescent="0.25">
      <c r="B29" s="22">
        <f t="shared" ref="B29:C29" si="12">B11</f>
        <v>30</v>
      </c>
      <c r="C29" s="38">
        <f t="shared" si="12"/>
        <v>86</v>
      </c>
      <c r="D29" s="1">
        <f t="shared" ref="D29:M29" si="13">(100*D11)/(100+D11)</f>
        <v>5.5144131061549713</v>
      </c>
      <c r="E29" s="1">
        <f t="shared" si="13"/>
        <v>7.259699529780951</v>
      </c>
      <c r="F29" s="1">
        <f t="shared" si="13"/>
        <v>8.5962790012900392</v>
      </c>
      <c r="G29" s="1">
        <f t="shared" si="13"/>
        <v>9.7667667102926536</v>
      </c>
      <c r="H29" s="1">
        <f t="shared" si="13"/>
        <v>10.870940965106314</v>
      </c>
      <c r="I29" s="1">
        <f t="shared" si="13"/>
        <v>11.975071433045022</v>
      </c>
      <c r="J29" s="1">
        <f t="shared" si="13"/>
        <v>12.547612580399587</v>
      </c>
      <c r="K29" s="1">
        <f t="shared" si="13"/>
        <v>13.147745348598582</v>
      </c>
      <c r="L29" s="1">
        <f t="shared" si="13"/>
        <v>14.499727359641355</v>
      </c>
      <c r="M29" s="1">
        <f t="shared" si="13"/>
        <v>16.324782864686071</v>
      </c>
    </row>
    <row r="30" spans="2:17" x14ac:dyDescent="0.25">
      <c r="B30" s="22">
        <f t="shared" ref="B30:C30" si="14">B12</f>
        <v>35</v>
      </c>
      <c r="C30" s="38">
        <f t="shared" si="14"/>
        <v>95</v>
      </c>
      <c r="D30" s="1">
        <f t="shared" ref="D30:M30" si="15">(100*D12)/(100+D12)</f>
        <v>5.4100800238388622</v>
      </c>
      <c r="E30" s="1">
        <f t="shared" si="15"/>
        <v>7.1248355025000176</v>
      </c>
      <c r="F30" s="1">
        <f t="shared" si="15"/>
        <v>8.4388445955704086</v>
      </c>
      <c r="G30" s="1">
        <f t="shared" si="15"/>
        <v>9.5901448438082006</v>
      </c>
      <c r="H30" s="1">
        <f t="shared" si="15"/>
        <v>10.676713916290275</v>
      </c>
      <c r="I30" s="1">
        <f t="shared" si="15"/>
        <v>11.763720981375789</v>
      </c>
      <c r="J30" s="1">
        <f t="shared" si="15"/>
        <v>12.327572388343448</v>
      </c>
      <c r="K30" s="1">
        <f t="shared" si="15"/>
        <v>12.918735641038172</v>
      </c>
      <c r="L30" s="1">
        <f t="shared" si="15"/>
        <v>14.251032609650302</v>
      </c>
      <c r="M30" s="1">
        <f t="shared" si="15"/>
        <v>16.050661697080152</v>
      </c>
    </row>
    <row r="31" spans="2:17" x14ac:dyDescent="0.25">
      <c r="B31" s="22">
        <f t="shared" ref="B31:C31" si="16">B13</f>
        <v>40</v>
      </c>
      <c r="C31" s="38">
        <f t="shared" si="16"/>
        <v>104</v>
      </c>
      <c r="D31" s="1">
        <f t="shared" ref="D31:M31" si="17">(100*D13)/(100+D13)</f>
        <v>5.3125996899108934</v>
      </c>
      <c r="E31" s="1">
        <f t="shared" si="17"/>
        <v>6.9987443017485571</v>
      </c>
      <c r="F31" s="1">
        <f t="shared" si="17"/>
        <v>8.2915749129649683</v>
      </c>
      <c r="G31" s="1">
        <f t="shared" si="17"/>
        <v>9.4248515067992944</v>
      </c>
      <c r="H31" s="1">
        <f t="shared" si="17"/>
        <v>10.494866692220015</v>
      </c>
      <c r="I31" s="1">
        <f t="shared" si="17"/>
        <v>11.565756943197783</v>
      </c>
      <c r="J31" s="1">
        <f t="shared" si="17"/>
        <v>12.121423165132303</v>
      </c>
      <c r="K31" s="1">
        <f t="shared" si="17"/>
        <v>12.704133120005785</v>
      </c>
      <c r="L31" s="1">
        <f t="shared" si="17"/>
        <v>14.017860981555417</v>
      </c>
      <c r="M31" s="1">
        <f t="shared" si="17"/>
        <v>15.793468280648112</v>
      </c>
    </row>
    <row r="32" spans="2:17" x14ac:dyDescent="0.25">
      <c r="B32" s="22">
        <f t="shared" ref="B32:C32" si="18">B14</f>
        <v>45</v>
      </c>
      <c r="C32" s="38">
        <f t="shared" si="18"/>
        <v>113</v>
      </c>
      <c r="D32" s="1">
        <f t="shared" ref="D32:M32" si="19">(100*D14)/(100+D14)</f>
        <v>5.2212279861372215</v>
      </c>
      <c r="E32" s="1">
        <f t="shared" si="19"/>
        <v>6.8804797991634725</v>
      </c>
      <c r="F32" s="1">
        <f t="shared" si="19"/>
        <v>8.153379457007631</v>
      </c>
      <c r="G32" s="1">
        <f t="shared" si="19"/>
        <v>9.2696769453628001</v>
      </c>
      <c r="H32" s="1">
        <f t="shared" si="19"/>
        <v>10.324083036506885</v>
      </c>
      <c r="I32" s="1">
        <f t="shared" si="19"/>
        <v>11.379762262022316</v>
      </c>
      <c r="J32" s="1">
        <f t="shared" si="19"/>
        <v>11.927697788058719</v>
      </c>
      <c r="K32" s="1">
        <f t="shared" si="19"/>
        <v>12.502419774934811</v>
      </c>
      <c r="L32" s="1">
        <f t="shared" si="19"/>
        <v>13.798585692076347</v>
      </c>
      <c r="M32" s="1">
        <f t="shared" si="19"/>
        <v>15.551441565812045</v>
      </c>
    </row>
    <row r="33" spans="2:16" x14ac:dyDescent="0.25">
      <c r="B33" s="22">
        <f t="shared" ref="B33:C33" si="20">B15</f>
        <v>50</v>
      </c>
      <c r="C33" s="38">
        <f t="shared" si="20"/>
        <v>122</v>
      </c>
      <c r="D33" s="1">
        <f t="shared" ref="D33:M33" si="21">(100*D15)/(100+D15)</f>
        <v>5.1353308091260743</v>
      </c>
      <c r="E33" s="1">
        <f t="shared" si="21"/>
        <v>6.7692350018145797</v>
      </c>
      <c r="F33" s="1">
        <f t="shared" si="21"/>
        <v>8.0233274418052094</v>
      </c>
      <c r="G33" s="1">
        <f t="shared" si="21"/>
        <v>9.1235879480482662</v>
      </c>
      <c r="H33" s="1">
        <f t="shared" si="21"/>
        <v>10.163238128823735</v>
      </c>
      <c r="I33" s="1">
        <f t="shared" si="21"/>
        <v>11.20452528208112</v>
      </c>
      <c r="J33" s="1">
        <f t="shared" si="21"/>
        <v>11.745141419738021</v>
      </c>
      <c r="K33" s="1">
        <f t="shared" si="21"/>
        <v>12.312296840684617</v>
      </c>
      <c r="L33" s="1">
        <f t="shared" si="21"/>
        <v>13.591813943460478</v>
      </c>
      <c r="M33" s="1">
        <f t="shared" si="21"/>
        <v>15.323072391337488</v>
      </c>
    </row>
    <row r="34" spans="2:16" x14ac:dyDescent="0.25">
      <c r="B34" s="22">
        <f t="shared" ref="B34:C34" si="22">B16</f>
        <v>55</v>
      </c>
      <c r="C34" s="38">
        <f t="shared" si="22"/>
        <v>131</v>
      </c>
      <c r="D34" s="1">
        <f t="shared" ref="D34:M34" si="23">(100*D16)/(100+D16)</f>
        <v>5.0543638437915002</v>
      </c>
      <c r="E34" s="1">
        <f t="shared" si="23"/>
        <v>6.6643165843642995</v>
      </c>
      <c r="F34" s="1">
        <f t="shared" si="23"/>
        <v>7.9006186563309493</v>
      </c>
      <c r="G34" s="1">
        <f t="shared" si="23"/>
        <v>8.98569573411155</v>
      </c>
      <c r="H34" s="1">
        <f t="shared" si="23"/>
        <v>10.011363860319349</v>
      </c>
      <c r="I34" s="1">
        <f t="shared" si="23"/>
        <v>11.039002593324737</v>
      </c>
      <c r="J34" s="1">
        <f t="shared" si="23"/>
        <v>11.572673162513635</v>
      </c>
      <c r="K34" s="1">
        <f t="shared" si="23"/>
        <v>12.132645253828738</v>
      </c>
      <c r="L34" s="1">
        <f t="shared" si="23"/>
        <v>13.396344862556839</v>
      </c>
      <c r="M34" s="1">
        <f t="shared" si="23"/>
        <v>15.107058408821409</v>
      </c>
    </row>
    <row r="35" spans="2:16" x14ac:dyDescent="0.25">
      <c r="B35" s="22">
        <f t="shared" ref="B35:C35" si="24">B17</f>
        <v>60</v>
      </c>
      <c r="C35" s="38">
        <f t="shared" si="24"/>
        <v>140</v>
      </c>
      <c r="D35" s="2">
        <f t="shared" ref="D35:M35" si="25">(100*D17)/(100+D17)</f>
        <v>4.977856725497289</v>
      </c>
      <c r="E35" s="2">
        <f t="shared" si="25"/>
        <v>6.5651249263993314</v>
      </c>
      <c r="F35" s="2">
        <f t="shared" si="25"/>
        <v>7.7845606087354842</v>
      </c>
      <c r="G35" s="2">
        <f t="shared" si="25"/>
        <v>8.8552307460093935</v>
      </c>
      <c r="H35" s="2">
        <f t="shared" si="25"/>
        <v>9.8676215575915638</v>
      </c>
      <c r="I35" s="2">
        <f t="shared" si="25"/>
        <v>10.88228982776862</v>
      </c>
      <c r="J35" s="2">
        <f t="shared" si="25"/>
        <v>11.409355909135007</v>
      </c>
      <c r="K35" s="2">
        <f t="shared" si="25"/>
        <v>11.962494550686978</v>
      </c>
      <c r="L35" s="2">
        <f t="shared" si="25"/>
        <v>13.211136393725235</v>
      </c>
      <c r="M35" s="2">
        <f t="shared" si="25"/>
        <v>14.902268566602178</v>
      </c>
    </row>
    <row r="36" spans="2:16" x14ac:dyDescent="0.25">
      <c r="B36" t="s">
        <v>17</v>
      </c>
    </row>
    <row r="38" spans="2:16" x14ac:dyDescent="0.25">
      <c r="D38" s="97" t="s">
        <v>34</v>
      </c>
      <c r="E38" s="97"/>
      <c r="F38" s="97"/>
    </row>
    <row r="39" spans="2:16" x14ac:dyDescent="0.25">
      <c r="B39" s="95" t="s">
        <v>27</v>
      </c>
      <c r="C39" s="96"/>
      <c r="D39" s="7" t="s">
        <v>22</v>
      </c>
      <c r="E39" s="7" t="s">
        <v>21</v>
      </c>
      <c r="F39" s="7" t="s">
        <v>23</v>
      </c>
    </row>
    <row r="40" spans="2:16" x14ac:dyDescent="0.25">
      <c r="B40" s="19" t="s">
        <v>3</v>
      </c>
      <c r="C40" s="21" t="s">
        <v>4</v>
      </c>
      <c r="D40" s="26">
        <v>0.6</v>
      </c>
      <c r="E40" s="26">
        <v>0.65</v>
      </c>
      <c r="F40" s="26">
        <v>0.7</v>
      </c>
    </row>
    <row r="41" spans="2:16" x14ac:dyDescent="0.25">
      <c r="B41" s="22">
        <f>B6</f>
        <v>5</v>
      </c>
      <c r="C41" s="13">
        <f>C6</f>
        <v>41</v>
      </c>
      <c r="D41" s="1">
        <f>I24</f>
        <v>13.30406521766306</v>
      </c>
      <c r="E41" s="1">
        <f t="shared" ref="E41:F41" si="26">J24</f>
        <v>13.93009158749812</v>
      </c>
      <c r="F41" s="1">
        <f t="shared" si="26"/>
        <v>14.585318369814015</v>
      </c>
    </row>
    <row r="42" spans="2:16" x14ac:dyDescent="0.25">
      <c r="B42" s="22">
        <f>B7</f>
        <v>10</v>
      </c>
      <c r="C42" s="13">
        <f>C7</f>
        <v>50</v>
      </c>
      <c r="D42" s="1">
        <f t="shared" ref="D42:D52" si="27">I25</f>
        <v>12.99299910658476</v>
      </c>
      <c r="E42" s="1">
        <f t="shared" ref="E42:E52" si="28">J25</f>
        <v>13.606685460229919</v>
      </c>
      <c r="F42" s="1">
        <f t="shared" ref="F42:F52" si="29">K25</f>
        <v>14.249218661983882</v>
      </c>
    </row>
    <row r="43" spans="2:16" x14ac:dyDescent="0.25">
      <c r="B43" s="22">
        <f t="shared" ref="B43:C43" si="30">B8</f>
        <v>15</v>
      </c>
      <c r="C43" s="13">
        <f t="shared" si="30"/>
        <v>59</v>
      </c>
      <c r="D43" s="1">
        <f t="shared" si="27"/>
        <v>12.707804266156462</v>
      </c>
      <c r="E43" s="1">
        <f t="shared" si="28"/>
        <v>13.31008092938953</v>
      </c>
      <c r="F43" s="1">
        <f t="shared" si="29"/>
        <v>13.940868024811774</v>
      </c>
      <c r="P43" s="1"/>
    </row>
    <row r="44" spans="2:16" x14ac:dyDescent="0.25">
      <c r="B44" s="22">
        <f t="shared" ref="B44:C44" si="31">B9</f>
        <v>20</v>
      </c>
      <c r="C44" s="13">
        <f t="shared" si="31"/>
        <v>68</v>
      </c>
      <c r="D44" s="1">
        <f t="shared" si="27"/>
        <v>12.444928249326095</v>
      </c>
      <c r="E44" s="1">
        <f t="shared" si="28"/>
        <v>13.036606758857895</v>
      </c>
      <c r="F44" s="1">
        <f t="shared" si="29"/>
        <v>13.656475137509196</v>
      </c>
    </row>
    <row r="45" spans="2:16" x14ac:dyDescent="0.25">
      <c r="B45" s="22">
        <f t="shared" ref="B45:C45" si="32">B10</f>
        <v>25</v>
      </c>
      <c r="C45" s="13">
        <f t="shared" si="32"/>
        <v>77</v>
      </c>
      <c r="D45" s="1">
        <f t="shared" si="27"/>
        <v>12.201478576398477</v>
      </c>
      <c r="E45" s="1">
        <f t="shared" si="28"/>
        <v>12.783272485531146</v>
      </c>
      <c r="F45" s="1">
        <f t="shared" si="29"/>
        <v>13.392950357949159</v>
      </c>
    </row>
    <row r="46" spans="2:16" x14ac:dyDescent="0.25">
      <c r="B46" s="22">
        <f t="shared" ref="B46:C46" si="33">B11</f>
        <v>30</v>
      </c>
      <c r="C46" s="13">
        <f t="shared" si="33"/>
        <v>86</v>
      </c>
      <c r="D46" s="1">
        <f t="shared" si="27"/>
        <v>11.975071433045022</v>
      </c>
      <c r="E46" s="1">
        <f t="shared" si="28"/>
        <v>12.547612580399587</v>
      </c>
      <c r="F46" s="1">
        <f t="shared" si="29"/>
        <v>13.147745348598582</v>
      </c>
    </row>
    <row r="47" spans="2:16" x14ac:dyDescent="0.25">
      <c r="B47" s="22">
        <f t="shared" ref="B47:C47" si="34">B12</f>
        <v>35</v>
      </c>
      <c r="C47" s="13">
        <f t="shared" si="34"/>
        <v>95</v>
      </c>
      <c r="D47" s="1">
        <f t="shared" si="27"/>
        <v>11.763720981375789</v>
      </c>
      <c r="E47" s="1">
        <f t="shared" si="28"/>
        <v>12.327572388343448</v>
      </c>
      <c r="F47" s="1">
        <f t="shared" si="29"/>
        <v>12.918735641038172</v>
      </c>
    </row>
    <row r="48" spans="2:16" x14ac:dyDescent="0.25">
      <c r="B48" s="22">
        <f t="shared" ref="B48:C48" si="35">B13</f>
        <v>40</v>
      </c>
      <c r="C48" s="13">
        <f t="shared" si="35"/>
        <v>104</v>
      </c>
      <c r="D48" s="1">
        <f t="shared" si="27"/>
        <v>11.565756943197783</v>
      </c>
      <c r="E48" s="1">
        <f t="shared" si="28"/>
        <v>12.121423165132303</v>
      </c>
      <c r="F48" s="1">
        <f t="shared" si="29"/>
        <v>12.704133120005785</v>
      </c>
    </row>
    <row r="49" spans="2:6" x14ac:dyDescent="0.25">
      <c r="B49" s="22">
        <f t="shared" ref="B49:C49" si="36">B14</f>
        <v>45</v>
      </c>
      <c r="C49" s="13">
        <f t="shared" si="36"/>
        <v>113</v>
      </c>
      <c r="D49" s="1">
        <f t="shared" si="27"/>
        <v>11.379762262022316</v>
      </c>
      <c r="E49" s="1">
        <f t="shared" si="28"/>
        <v>11.927697788058719</v>
      </c>
      <c r="F49" s="1">
        <f t="shared" si="29"/>
        <v>12.502419774934811</v>
      </c>
    </row>
    <row r="50" spans="2:6" x14ac:dyDescent="0.25">
      <c r="B50" s="22">
        <f t="shared" ref="B50:C50" si="37">B15</f>
        <v>50</v>
      </c>
      <c r="C50" s="13">
        <f t="shared" si="37"/>
        <v>122</v>
      </c>
      <c r="D50" s="1">
        <f t="shared" si="27"/>
        <v>11.20452528208112</v>
      </c>
      <c r="E50" s="1">
        <f t="shared" si="28"/>
        <v>11.745141419738021</v>
      </c>
      <c r="F50" s="1">
        <f t="shared" si="29"/>
        <v>12.312296840684617</v>
      </c>
    </row>
    <row r="51" spans="2:6" x14ac:dyDescent="0.25">
      <c r="B51" s="22">
        <f t="shared" ref="B51:C51" si="38">B16</f>
        <v>55</v>
      </c>
      <c r="C51" s="13">
        <f t="shared" si="38"/>
        <v>131</v>
      </c>
      <c r="D51" s="1">
        <f t="shared" si="27"/>
        <v>11.039002593324737</v>
      </c>
      <c r="E51" s="1">
        <f t="shared" si="28"/>
        <v>11.572673162513635</v>
      </c>
      <c r="F51" s="1">
        <f t="shared" si="29"/>
        <v>12.132645253828738</v>
      </c>
    </row>
    <row r="52" spans="2:6" x14ac:dyDescent="0.25">
      <c r="B52" s="36">
        <f t="shared" ref="B52:C52" si="39">B17</f>
        <v>60</v>
      </c>
      <c r="C52" s="15">
        <f t="shared" si="39"/>
        <v>140</v>
      </c>
      <c r="D52" s="12">
        <f t="shared" si="27"/>
        <v>10.88228982776862</v>
      </c>
      <c r="E52" s="12">
        <f t="shared" si="28"/>
        <v>11.409355909135007</v>
      </c>
      <c r="F52" s="12">
        <f t="shared" si="29"/>
        <v>11.962494550686978</v>
      </c>
    </row>
  </sheetData>
  <sheetProtection algorithmName="SHA-512" hashValue="SKnWzgRRf+HuuWfeS4xbn3fB2QY3B3ZOn4LIxT1kJGk43ygPJNbW/8NA9lwyKqI2m8wy0j/68LqN4FeNJommhw==" saltValue="xISROcrE82bNevyZdyF2xA==" spinCount="100000" sheet="1" objects="1" scenarios="1"/>
  <mergeCells count="6">
    <mergeCell ref="R13:S13"/>
    <mergeCell ref="D38:F38"/>
    <mergeCell ref="B39:C39"/>
    <mergeCell ref="B4:C4"/>
    <mergeCell ref="B22:C22"/>
    <mergeCell ref="O13:P1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52"/>
  <sheetViews>
    <sheetView zoomScale="75" zoomScaleNormal="75" workbookViewId="0"/>
  </sheetViews>
  <sheetFormatPr defaultRowHeight="15.75" x14ac:dyDescent="0.25"/>
  <cols>
    <col min="1" max="1" width="2.5" customWidth="1"/>
    <col min="2" max="3" width="6.25" customWidth="1"/>
    <col min="16" max="16" width="10.625" customWidth="1"/>
  </cols>
  <sheetData>
    <row r="2" spans="2:19" x14ac:dyDescent="0.25">
      <c r="B2" s="10" t="s">
        <v>75</v>
      </c>
    </row>
    <row r="3" spans="2:19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2:19" x14ac:dyDescent="0.25">
      <c r="B4" s="90" t="s">
        <v>0</v>
      </c>
      <c r="C4" s="91"/>
      <c r="F4" t="s">
        <v>1</v>
      </c>
      <c r="O4" t="s">
        <v>12</v>
      </c>
    </row>
    <row r="5" spans="2:19" x14ac:dyDescent="0.25">
      <c r="B5" s="19" t="s">
        <v>3</v>
      </c>
      <c r="C5" s="21" t="s">
        <v>4</v>
      </c>
      <c r="D5" s="45">
        <v>10</v>
      </c>
      <c r="E5" s="45">
        <f>D5+10</f>
        <v>20</v>
      </c>
      <c r="F5" s="45">
        <f>E5+10</f>
        <v>30</v>
      </c>
      <c r="G5" s="45">
        <f>F5+10</f>
        <v>40</v>
      </c>
      <c r="H5" s="45">
        <f>G5+10</f>
        <v>50</v>
      </c>
      <c r="I5" s="45">
        <f>H5+10</f>
        <v>60</v>
      </c>
      <c r="J5" s="45">
        <f>I5+5</f>
        <v>65</v>
      </c>
      <c r="K5" s="45">
        <f>J5+5</f>
        <v>70</v>
      </c>
      <c r="L5" s="45">
        <f>K5+10</f>
        <v>80</v>
      </c>
      <c r="M5" s="45">
        <f>L5+10</f>
        <v>90</v>
      </c>
      <c r="O5" t="s">
        <v>13</v>
      </c>
    </row>
    <row r="6" spans="2:19" x14ac:dyDescent="0.25">
      <c r="B6" s="42">
        <v>5</v>
      </c>
      <c r="C6" s="13">
        <f t="shared" ref="C6:C17" si="0">B6*9/5+32</f>
        <v>41</v>
      </c>
      <c r="D6" s="1">
        <f t="shared" ref="D6:M17" si="1">((LN(1-D$5/100))/(-$P$8*($B6+$P$10)))^(1/$P$9)</f>
        <v>2.5057964122845284</v>
      </c>
      <c r="E6" s="1">
        <f t="shared" si="1"/>
        <v>4.5067028721987281</v>
      </c>
      <c r="F6" s="1">
        <f t="shared" si="1"/>
        <v>6.503948306707982</v>
      </c>
      <c r="G6" s="1">
        <f t="shared" si="1"/>
        <v>8.613806810820515</v>
      </c>
      <c r="H6" s="1">
        <f t="shared" si="1"/>
        <v>10.936377436847044</v>
      </c>
      <c r="I6" s="1">
        <f t="shared" si="1"/>
        <v>13.604362914858838</v>
      </c>
      <c r="J6" s="1">
        <f t="shared" si="1"/>
        <v>15.13179713180754</v>
      </c>
      <c r="K6" s="1">
        <f t="shared" si="1"/>
        <v>16.84341583305315</v>
      </c>
      <c r="L6" s="1">
        <f t="shared" si="1"/>
        <v>21.136261650006343</v>
      </c>
      <c r="M6" s="1">
        <f t="shared" si="1"/>
        <v>27.969680964197504</v>
      </c>
      <c r="O6" t="s">
        <v>6</v>
      </c>
    </row>
    <row r="7" spans="2:19" x14ac:dyDescent="0.25">
      <c r="B7" s="42">
        <f t="shared" ref="B7:B17" si="2">B6+5</f>
        <v>10</v>
      </c>
      <c r="C7" s="13">
        <f t="shared" si="0"/>
        <v>50</v>
      </c>
      <c r="D7" s="1">
        <f t="shared" si="1"/>
        <v>2.4168274197197421</v>
      </c>
      <c r="E7" s="1">
        <f t="shared" si="1"/>
        <v>4.3466911440460825</v>
      </c>
      <c r="F7" s="1">
        <f t="shared" si="1"/>
        <v>6.2730238286839688</v>
      </c>
      <c r="G7" s="1">
        <f t="shared" si="1"/>
        <v>8.3079712248370168</v>
      </c>
      <c r="H7" s="1">
        <f t="shared" si="1"/>
        <v>10.548078340362403</v>
      </c>
      <c r="I7" s="1">
        <f t="shared" si="1"/>
        <v>13.121336258308865</v>
      </c>
      <c r="J7" s="1">
        <f t="shared" si="1"/>
        <v>14.59453850221111</v>
      </c>
      <c r="K7" s="1">
        <f t="shared" si="1"/>
        <v>16.245385709508394</v>
      </c>
      <c r="L7" s="1">
        <f t="shared" si="1"/>
        <v>20.38581285202423</v>
      </c>
      <c r="M7" s="1">
        <f t="shared" si="1"/>
        <v>26.976609729222581</v>
      </c>
      <c r="O7" t="s">
        <v>14</v>
      </c>
    </row>
    <row r="8" spans="2:19" x14ac:dyDescent="0.25">
      <c r="B8" s="42">
        <f t="shared" si="2"/>
        <v>15</v>
      </c>
      <c r="C8" s="13">
        <f t="shared" si="0"/>
        <v>59</v>
      </c>
      <c r="D8" s="1">
        <f t="shared" si="1"/>
        <v>2.3347436127779044</v>
      </c>
      <c r="E8" s="1">
        <f t="shared" si="1"/>
        <v>4.1990624992398891</v>
      </c>
      <c r="F8" s="1">
        <f t="shared" si="1"/>
        <v>6.0599702723175177</v>
      </c>
      <c r="G8" s="1">
        <f t="shared" si="1"/>
        <v>8.0258038261499607</v>
      </c>
      <c r="H8" s="1">
        <f t="shared" si="1"/>
        <v>10.189829166659262</v>
      </c>
      <c r="I8" s="1">
        <f t="shared" si="1"/>
        <v>12.675690357630172</v>
      </c>
      <c r="J8" s="1">
        <f t="shared" si="1"/>
        <v>14.098857564860761</v>
      </c>
      <c r="K8" s="1">
        <f t="shared" si="1"/>
        <v>15.693636298940385</v>
      </c>
      <c r="L8" s="1">
        <f t="shared" si="1"/>
        <v>19.693440234581807</v>
      </c>
      <c r="M8" s="1">
        <f t="shared" si="1"/>
        <v>26.06039088509198</v>
      </c>
      <c r="O8" t="s">
        <v>15</v>
      </c>
      <c r="P8" s="11">
        <v>3.0800000000000001E-4</v>
      </c>
    </row>
    <row r="9" spans="2:19" x14ac:dyDescent="0.25">
      <c r="B9" s="42">
        <f t="shared" si="2"/>
        <v>20</v>
      </c>
      <c r="C9" s="13">
        <f t="shared" si="0"/>
        <v>68</v>
      </c>
      <c r="D9" s="1">
        <f t="shared" si="1"/>
        <v>2.2587477675328991</v>
      </c>
      <c r="E9" s="1">
        <f t="shared" si="1"/>
        <v>4.0623831216329158</v>
      </c>
      <c r="F9" s="1">
        <f t="shared" si="1"/>
        <v>5.862718394002524</v>
      </c>
      <c r="G9" s="1">
        <f t="shared" si="1"/>
        <v>7.7645641156306704</v>
      </c>
      <c r="H9" s="1">
        <f t="shared" si="1"/>
        <v>9.8581504863175233</v>
      </c>
      <c r="I9" s="1">
        <f t="shared" si="1"/>
        <v>12.263096958714772</v>
      </c>
      <c r="J9" s="1">
        <f t="shared" si="1"/>
        <v>13.639940109527966</v>
      </c>
      <c r="K9" s="1">
        <f t="shared" si="1"/>
        <v>15.182808836353759</v>
      </c>
      <c r="L9" s="1">
        <f t="shared" si="1"/>
        <v>19.052419255568037</v>
      </c>
      <c r="M9" s="1">
        <f t="shared" si="1"/>
        <v>25.212125824256692</v>
      </c>
      <c r="O9" t="s">
        <v>16</v>
      </c>
      <c r="P9">
        <v>1.2785</v>
      </c>
    </row>
    <row r="10" spans="2:19" x14ac:dyDescent="0.25">
      <c r="B10" s="42">
        <f t="shared" si="2"/>
        <v>25</v>
      </c>
      <c r="C10" s="13">
        <f t="shared" si="0"/>
        <v>77</v>
      </c>
      <c r="D10" s="1">
        <f t="shared" si="1"/>
        <v>2.1881631377352084</v>
      </c>
      <c r="E10" s="1">
        <f t="shared" si="1"/>
        <v>3.935435875526708</v>
      </c>
      <c r="F10" s="1">
        <f t="shared" si="1"/>
        <v>5.6795116573332187</v>
      </c>
      <c r="G10" s="1">
        <f t="shared" si="1"/>
        <v>7.5219257424931341</v>
      </c>
      <c r="H10" s="1">
        <f t="shared" si="1"/>
        <v>9.5500886865147692</v>
      </c>
      <c r="I10" s="1">
        <f t="shared" si="1"/>
        <v>11.879881899713519</v>
      </c>
      <c r="J10" s="1">
        <f t="shared" si="1"/>
        <v>13.21369945666158</v>
      </c>
      <c r="K10" s="1">
        <f t="shared" si="1"/>
        <v>14.708354381364451</v>
      </c>
      <c r="L10" s="1">
        <f t="shared" si="1"/>
        <v>18.457041595771379</v>
      </c>
      <c r="M10" s="1">
        <f t="shared" si="1"/>
        <v>24.424260710100246</v>
      </c>
      <c r="O10" t="s">
        <v>8</v>
      </c>
      <c r="P10">
        <v>100.7</v>
      </c>
    </row>
    <row r="11" spans="2:19" x14ac:dyDescent="0.25">
      <c r="B11" s="42">
        <f t="shared" si="2"/>
        <v>30</v>
      </c>
      <c r="C11" s="13">
        <f t="shared" si="0"/>
        <v>86</v>
      </c>
      <c r="D11" s="1">
        <f t="shared" si="1"/>
        <v>2.1224113180861011</v>
      </c>
      <c r="E11" s="1">
        <f t="shared" si="1"/>
        <v>3.8171804925226409</v>
      </c>
      <c r="F11" s="1">
        <f t="shared" si="1"/>
        <v>5.5088487758743474</v>
      </c>
      <c r="G11" s="1">
        <f t="shared" si="1"/>
        <v>7.2959004081360757</v>
      </c>
      <c r="H11" s="1">
        <f t="shared" si="1"/>
        <v>9.2631193567971355</v>
      </c>
      <c r="I11" s="1">
        <f t="shared" si="1"/>
        <v>11.522904927269341</v>
      </c>
      <c r="J11" s="1">
        <f t="shared" si="1"/>
        <v>12.816642779950003</v>
      </c>
      <c r="K11" s="1">
        <f t="shared" si="1"/>
        <v>14.266385019966837</v>
      </c>
      <c r="L11" s="1">
        <f t="shared" si="1"/>
        <v>17.902428436755578</v>
      </c>
      <c r="M11" s="1">
        <f t="shared" si="1"/>
        <v>23.69033938696915</v>
      </c>
    </row>
    <row r="12" spans="2:19" x14ac:dyDescent="0.25">
      <c r="B12" s="42">
        <f t="shared" si="2"/>
        <v>35</v>
      </c>
      <c r="C12" s="13">
        <f t="shared" si="0"/>
        <v>95</v>
      </c>
      <c r="D12" s="1">
        <f t="shared" si="1"/>
        <v>2.0609948436337389</v>
      </c>
      <c r="E12" s="1">
        <f t="shared" si="1"/>
        <v>3.7067222763412087</v>
      </c>
      <c r="F12" s="1">
        <f t="shared" si="1"/>
        <v>5.3494385488263179</v>
      </c>
      <c r="G12" s="1">
        <f t="shared" si="1"/>
        <v>7.0847780506529219</v>
      </c>
      <c r="H12" s="1">
        <f t="shared" si="1"/>
        <v>8.9950713453311373</v>
      </c>
      <c r="I12" s="1">
        <f t="shared" si="1"/>
        <v>11.189465225901365</v>
      </c>
      <c r="J12" s="1">
        <f t="shared" si="1"/>
        <v>12.445766028986545</v>
      </c>
      <c r="K12" s="1">
        <f t="shared" si="1"/>
        <v>13.85355690147731</v>
      </c>
      <c r="L12" s="1">
        <f t="shared" si="1"/>
        <v>17.384383687676159</v>
      </c>
      <c r="M12" s="1">
        <f t="shared" si="1"/>
        <v>23.004809154761578</v>
      </c>
    </row>
    <row r="13" spans="2:19" x14ac:dyDescent="0.25">
      <c r="B13" s="42">
        <f t="shared" si="2"/>
        <v>40</v>
      </c>
      <c r="C13" s="13">
        <f t="shared" si="0"/>
        <v>104</v>
      </c>
      <c r="D13" s="1">
        <f t="shared" si="1"/>
        <v>2.0034833791428768</v>
      </c>
      <c r="E13" s="1">
        <f t="shared" si="1"/>
        <v>3.6032872642489759</v>
      </c>
      <c r="F13" s="1">
        <f t="shared" si="1"/>
        <v>5.2001640146870436</v>
      </c>
      <c r="G13" s="1">
        <f t="shared" si="1"/>
        <v>6.8870793700645807</v>
      </c>
      <c r="H13" s="1">
        <f t="shared" si="1"/>
        <v>8.74406648335016</v>
      </c>
      <c r="I13" s="1">
        <f t="shared" si="1"/>
        <v>10.877226437920427</v>
      </c>
      <c r="J13" s="1">
        <f t="shared" si="1"/>
        <v>12.098470530771879</v>
      </c>
      <c r="K13" s="1">
        <f t="shared" si="1"/>
        <v>13.46697740649579</v>
      </c>
      <c r="L13" s="1">
        <f t="shared" si="1"/>
        <v>16.899277493336267</v>
      </c>
      <c r="M13" s="1">
        <f t="shared" si="1"/>
        <v>22.362866614774191</v>
      </c>
      <c r="O13" s="92" t="s">
        <v>27</v>
      </c>
      <c r="P13" s="93"/>
      <c r="Q13" s="47" t="s">
        <v>28</v>
      </c>
      <c r="R13" s="94" t="s">
        <v>40</v>
      </c>
      <c r="S13" s="94"/>
    </row>
    <row r="14" spans="2:19" x14ac:dyDescent="0.25">
      <c r="B14" s="42">
        <f t="shared" si="2"/>
        <v>45</v>
      </c>
      <c r="C14" s="13">
        <f t="shared" si="0"/>
        <v>113</v>
      </c>
      <c r="D14" s="1">
        <f t="shared" si="1"/>
        <v>1.9495026595976923</v>
      </c>
      <c r="E14" s="1">
        <f t="shared" si="1"/>
        <v>3.5062023364292232</v>
      </c>
      <c r="F14" s="1">
        <f t="shared" si="1"/>
        <v>5.0600537456485872</v>
      </c>
      <c r="G14" s="1">
        <f t="shared" si="1"/>
        <v>6.701517810716914</v>
      </c>
      <c r="H14" s="1">
        <f t="shared" si="1"/>
        <v>8.5084713167338517</v>
      </c>
      <c r="I14" s="1">
        <f t="shared" si="1"/>
        <v>10.584156619679138</v>
      </c>
      <c r="J14" s="1">
        <f t="shared" si="1"/>
        <v>11.772496204532803</v>
      </c>
      <c r="K14" s="1">
        <f t="shared" si="1"/>
        <v>13.104130807382806</v>
      </c>
      <c r="L14" s="1">
        <f t="shared" si="1"/>
        <v>16.443952947906638</v>
      </c>
      <c r="M14" s="1">
        <f t="shared" si="1"/>
        <v>21.760334223676963</v>
      </c>
      <c r="O14" s="29" t="s">
        <v>3</v>
      </c>
      <c r="P14" s="31" t="s">
        <v>4</v>
      </c>
      <c r="Q14" s="34" t="s">
        <v>39</v>
      </c>
      <c r="R14" s="29" t="s">
        <v>41</v>
      </c>
      <c r="S14" s="29" t="s">
        <v>42</v>
      </c>
    </row>
    <row r="15" spans="2:19" x14ac:dyDescent="0.25">
      <c r="B15" s="42">
        <f t="shared" si="2"/>
        <v>50</v>
      </c>
      <c r="C15" s="13">
        <f t="shared" si="0"/>
        <v>122</v>
      </c>
      <c r="D15" s="1">
        <f t="shared" si="1"/>
        <v>1.8987255604164204</v>
      </c>
      <c r="E15" s="1">
        <f t="shared" si="1"/>
        <v>3.4148791556631024</v>
      </c>
      <c r="F15" s="1">
        <f t="shared" si="1"/>
        <v>4.928258669791453</v>
      </c>
      <c r="G15" s="1">
        <f t="shared" si="1"/>
        <v>6.5269688646744122</v>
      </c>
      <c r="H15" s="1">
        <f t="shared" si="1"/>
        <v>8.2868581325692521</v>
      </c>
      <c r="I15" s="1">
        <f t="shared" si="1"/>
        <v>10.308479760362378</v>
      </c>
      <c r="J15" s="1">
        <f t="shared" si="1"/>
        <v>11.465867637269364</v>
      </c>
      <c r="K15" s="1">
        <f t="shared" si="1"/>
        <v>12.762818244193921</v>
      </c>
      <c r="L15" s="1">
        <f t="shared" si="1"/>
        <v>16.015650772653217</v>
      </c>
      <c r="M15" s="1">
        <f t="shared" si="1"/>
        <v>21.193560619315079</v>
      </c>
      <c r="O15" s="41">
        <f>'T &amp; RH'!B14</f>
        <v>30</v>
      </c>
      <c r="P15" s="13">
        <f>O15*9/5+32</f>
        <v>86</v>
      </c>
      <c r="Q15" s="33">
        <f>'T &amp; RH'!C14</f>
        <v>65</v>
      </c>
      <c r="R15" s="1">
        <f>+((LN(1-Q15/100))/(-$P$8*(O15+$P$10)))^(1/$P$9)</f>
        <v>12.816642779950003</v>
      </c>
      <c r="S15" s="1">
        <f>100*R15/(100+R15)</f>
        <v>11.360595798750184</v>
      </c>
    </row>
    <row r="16" spans="2:19" x14ac:dyDescent="0.25">
      <c r="B16" s="42">
        <f t="shared" si="2"/>
        <v>55</v>
      </c>
      <c r="C16" s="13">
        <f t="shared" si="0"/>
        <v>131</v>
      </c>
      <c r="D16" s="1">
        <f t="shared" si="1"/>
        <v>1.8508648318300325</v>
      </c>
      <c r="E16" s="1">
        <f t="shared" si="1"/>
        <v>3.3288011000284272</v>
      </c>
      <c r="F16" s="1">
        <f t="shared" si="1"/>
        <v>4.8040332127187249</v>
      </c>
      <c r="G16" s="1">
        <f t="shared" si="1"/>
        <v>6.3624450957651897</v>
      </c>
      <c r="H16" s="1">
        <f t="shared" si="1"/>
        <v>8.0779732488423903</v>
      </c>
      <c r="I16" s="1">
        <f t="shared" si="1"/>
        <v>10.048636335786174</v>
      </c>
      <c r="J16" s="1">
        <f t="shared" si="1"/>
        <v>11.176850208718792</v>
      </c>
      <c r="K16" s="1">
        <f t="shared" si="1"/>
        <v>12.441108886761134</v>
      </c>
      <c r="L16" s="1">
        <f t="shared" si="1"/>
        <v>15.611948030801353</v>
      </c>
      <c r="M16" s="1">
        <f t="shared" si="1"/>
        <v>20.659339521897643</v>
      </c>
    </row>
    <row r="17" spans="2:17" x14ac:dyDescent="0.25">
      <c r="B17" s="44">
        <f t="shared" si="2"/>
        <v>60</v>
      </c>
      <c r="C17" s="15">
        <f t="shared" si="0"/>
        <v>140</v>
      </c>
      <c r="D17" s="2">
        <f t="shared" si="1"/>
        <v>1.8056671450052784</v>
      </c>
      <c r="E17" s="2">
        <f t="shared" si="1"/>
        <v>3.2475125547853785</v>
      </c>
      <c r="F17" s="2">
        <f t="shared" si="1"/>
        <v>4.6867198439031892</v>
      </c>
      <c r="G17" s="2">
        <f t="shared" si="1"/>
        <v>6.2070756728161571</v>
      </c>
      <c r="H17" s="2">
        <f t="shared" si="1"/>
        <v>7.8807110291486273</v>
      </c>
      <c r="I17" s="2">
        <f t="shared" si="1"/>
        <v>9.8032509838630677</v>
      </c>
      <c r="J17" s="2">
        <f t="shared" si="1"/>
        <v>10.9039141375734</v>
      </c>
      <c r="K17" s="2">
        <f t="shared" si="1"/>
        <v>12.137299914033223</v>
      </c>
      <c r="L17" s="2">
        <f t="shared" si="1"/>
        <v>15.230707906895157</v>
      </c>
      <c r="M17" s="2">
        <f t="shared" si="1"/>
        <v>20.154843276867279</v>
      </c>
    </row>
    <row r="18" spans="2:17" x14ac:dyDescent="0.25">
      <c r="B18" t="s">
        <v>17</v>
      </c>
      <c r="D18" s="5"/>
      <c r="E18" s="5"/>
      <c r="F18" s="5"/>
      <c r="G18" s="5"/>
      <c r="H18" s="5"/>
      <c r="I18" s="5"/>
      <c r="L18" s="5"/>
      <c r="M18" s="5"/>
    </row>
    <row r="20" spans="2:17" x14ac:dyDescent="0.25">
      <c r="B20" s="10" t="s">
        <v>74</v>
      </c>
    </row>
    <row r="21" spans="2:17" x14ac:dyDescent="0.2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2:17" x14ac:dyDescent="0.25">
      <c r="B22" s="90" t="s">
        <v>0</v>
      </c>
      <c r="C22" s="91"/>
      <c r="F22" t="s">
        <v>1</v>
      </c>
      <c r="O22" t="s">
        <v>18</v>
      </c>
    </row>
    <row r="23" spans="2:17" x14ac:dyDescent="0.25">
      <c r="B23" s="19" t="s">
        <v>3</v>
      </c>
      <c r="C23" s="21" t="s">
        <v>4</v>
      </c>
      <c r="D23" s="24">
        <f t="shared" ref="D23:M23" si="3">D5</f>
        <v>10</v>
      </c>
      <c r="E23" s="24">
        <f t="shared" si="3"/>
        <v>20</v>
      </c>
      <c r="F23" s="24">
        <f t="shared" si="3"/>
        <v>30</v>
      </c>
      <c r="G23" s="24">
        <f t="shared" si="3"/>
        <v>40</v>
      </c>
      <c r="H23" s="24">
        <f t="shared" si="3"/>
        <v>50</v>
      </c>
      <c r="I23" s="24">
        <f t="shared" si="3"/>
        <v>60</v>
      </c>
      <c r="J23" s="24">
        <f t="shared" si="3"/>
        <v>65</v>
      </c>
      <c r="K23" s="24">
        <f t="shared" si="3"/>
        <v>70</v>
      </c>
      <c r="L23" s="24">
        <f t="shared" si="3"/>
        <v>80</v>
      </c>
      <c r="M23" s="24">
        <f t="shared" si="3"/>
        <v>90</v>
      </c>
      <c r="O23" s="10" t="s">
        <v>73</v>
      </c>
    </row>
    <row r="24" spans="2:17" x14ac:dyDescent="0.25">
      <c r="B24" s="22">
        <f t="shared" ref="B24:C35" si="4">B6</f>
        <v>5</v>
      </c>
      <c r="C24" s="37">
        <f t="shared" si="4"/>
        <v>41</v>
      </c>
      <c r="D24" s="1">
        <f t="shared" ref="D24:M24" si="5">(100*D6)/(100+D6)</f>
        <v>2.4445411869257261</v>
      </c>
      <c r="E24" s="1">
        <f t="shared" si="5"/>
        <v>4.3123577228438412</v>
      </c>
      <c r="F24" s="1">
        <f t="shared" si="5"/>
        <v>6.1067673171871899</v>
      </c>
      <c r="G24" s="1">
        <f t="shared" si="5"/>
        <v>7.930673883683796</v>
      </c>
      <c r="H24" s="1">
        <f t="shared" si="5"/>
        <v>9.858242796032183</v>
      </c>
      <c r="I24" s="1">
        <f t="shared" si="5"/>
        <v>11.975211660712953</v>
      </c>
      <c r="J24" s="1">
        <f t="shared" si="5"/>
        <v>13.143021744448273</v>
      </c>
      <c r="K24" s="1">
        <f t="shared" si="5"/>
        <v>14.415374382001263</v>
      </c>
      <c r="L24" s="1">
        <f t="shared" si="5"/>
        <v>17.448335751910864</v>
      </c>
      <c r="M24" s="1">
        <f t="shared" si="5"/>
        <v>21.856490344789304</v>
      </c>
      <c r="O24" t="s">
        <v>19</v>
      </c>
      <c r="P24" t="s">
        <v>20</v>
      </c>
    </row>
    <row r="25" spans="2:17" x14ac:dyDescent="0.25">
      <c r="B25" s="22">
        <f t="shared" si="4"/>
        <v>10</v>
      </c>
      <c r="C25" s="38">
        <f t="shared" si="4"/>
        <v>50</v>
      </c>
      <c r="D25" s="1">
        <f t="shared" ref="D25:M25" si="6">(100*D7)/(100+D7)</f>
        <v>2.3597952412792633</v>
      </c>
      <c r="E25" s="1">
        <f t="shared" si="6"/>
        <v>4.1656243206079857</v>
      </c>
      <c r="F25" s="1">
        <f t="shared" si="6"/>
        <v>5.902743332867157</v>
      </c>
      <c r="G25" s="1">
        <f t="shared" si="6"/>
        <v>7.6706923145947039</v>
      </c>
      <c r="H25" s="1">
        <f t="shared" si="6"/>
        <v>9.5416207126516603</v>
      </c>
      <c r="I25" s="1">
        <f t="shared" si="6"/>
        <v>11.599346942248564</v>
      </c>
      <c r="J25" s="1">
        <f t="shared" si="6"/>
        <v>12.735806342053122</v>
      </c>
      <c r="K25" s="1">
        <f t="shared" si="6"/>
        <v>13.975080051869609</v>
      </c>
      <c r="L25" s="1">
        <f t="shared" si="6"/>
        <v>16.933733609525945</v>
      </c>
      <c r="M25" s="1">
        <f t="shared" si="6"/>
        <v>21.245337851396535</v>
      </c>
      <c r="O25" s="10" t="s">
        <v>62</v>
      </c>
      <c r="P25" s="10" t="s">
        <v>54</v>
      </c>
      <c r="Q25" s="10" t="s">
        <v>55</v>
      </c>
    </row>
    <row r="26" spans="2:17" x14ac:dyDescent="0.25">
      <c r="B26" s="22">
        <f t="shared" si="4"/>
        <v>15</v>
      </c>
      <c r="C26" s="38">
        <f t="shared" si="4"/>
        <v>59</v>
      </c>
      <c r="D26" s="1">
        <f t="shared" ref="D26:M26" si="7">(100*D8)/(100+D8)</f>
        <v>2.2814769748310386</v>
      </c>
      <c r="E26" s="1">
        <f t="shared" si="7"/>
        <v>4.0298467169707219</v>
      </c>
      <c r="F26" s="1">
        <f t="shared" si="7"/>
        <v>5.7137205080842994</v>
      </c>
      <c r="G26" s="1">
        <f t="shared" si="7"/>
        <v>7.4295247449083481</v>
      </c>
      <c r="H26" s="1">
        <f t="shared" si="7"/>
        <v>9.2475224289960636</v>
      </c>
      <c r="I26" s="1">
        <f t="shared" si="7"/>
        <v>11.249711732315824</v>
      </c>
      <c r="J26" s="1">
        <f t="shared" si="7"/>
        <v>12.356703533903579</v>
      </c>
      <c r="K26" s="1">
        <f t="shared" si="7"/>
        <v>13.564822405952953</v>
      </c>
      <c r="L26" s="1">
        <f t="shared" si="7"/>
        <v>16.453232688429306</v>
      </c>
      <c r="M26" s="1">
        <f t="shared" si="7"/>
        <v>20.672941518043402</v>
      </c>
    </row>
    <row r="27" spans="2:17" x14ac:dyDescent="0.25">
      <c r="B27" s="22">
        <f t="shared" si="4"/>
        <v>20</v>
      </c>
      <c r="C27" s="38">
        <f t="shared" si="4"/>
        <v>68</v>
      </c>
      <c r="D27" s="1">
        <f t="shared" ref="D27:M27" si="8">(100*D9)/(100+D9)</f>
        <v>2.2088552978056812</v>
      </c>
      <c r="E27" s="1">
        <f t="shared" si="8"/>
        <v>3.9037959729257929</v>
      </c>
      <c r="F27" s="1">
        <f t="shared" si="8"/>
        <v>5.5380387760141492</v>
      </c>
      <c r="G27" s="1">
        <f t="shared" si="8"/>
        <v>7.2051181010664545</v>
      </c>
      <c r="H27" s="1">
        <f t="shared" si="8"/>
        <v>8.9735267184798673</v>
      </c>
      <c r="I27" s="1">
        <f t="shared" si="8"/>
        <v>10.923533459285004</v>
      </c>
      <c r="J27" s="1">
        <f t="shared" si="8"/>
        <v>12.002769533653023</v>
      </c>
      <c r="K27" s="1">
        <f t="shared" si="8"/>
        <v>13.181488617737019</v>
      </c>
      <c r="L27" s="1">
        <f t="shared" si="8"/>
        <v>16.00338689016348</v>
      </c>
      <c r="M27" s="1">
        <f t="shared" si="8"/>
        <v>20.135530531318938</v>
      </c>
    </row>
    <row r="28" spans="2:17" x14ac:dyDescent="0.25">
      <c r="B28" s="22">
        <f t="shared" si="4"/>
        <v>25</v>
      </c>
      <c r="C28" s="38">
        <f t="shared" si="4"/>
        <v>77</v>
      </c>
      <c r="D28" s="1">
        <f t="shared" ref="D28:M28" si="9">(100*D10)/(100+D10)</f>
        <v>2.1413078291522609</v>
      </c>
      <c r="E28" s="1">
        <f t="shared" si="9"/>
        <v>3.7864236026679046</v>
      </c>
      <c r="F28" s="1">
        <f t="shared" si="9"/>
        <v>5.3742788628216669</v>
      </c>
      <c r="G28" s="1">
        <f t="shared" si="9"/>
        <v>6.995713377109313</v>
      </c>
      <c r="H28" s="1">
        <f t="shared" si="9"/>
        <v>8.7175545004285802</v>
      </c>
      <c r="I28" s="1">
        <f t="shared" si="9"/>
        <v>10.618425491691495</v>
      </c>
      <c r="J28" s="1">
        <f t="shared" si="9"/>
        <v>11.671466898508877</v>
      </c>
      <c r="K28" s="1">
        <f t="shared" si="9"/>
        <v>12.822391586635799</v>
      </c>
      <c r="L28" s="1">
        <f t="shared" si="9"/>
        <v>15.581211000317813</v>
      </c>
      <c r="M28" s="1">
        <f t="shared" si="9"/>
        <v>19.629821845602166</v>
      </c>
    </row>
    <row r="29" spans="2:17" x14ac:dyDescent="0.25">
      <c r="B29" s="22">
        <f t="shared" si="4"/>
        <v>30</v>
      </c>
      <c r="C29" s="38">
        <f t="shared" si="4"/>
        <v>86</v>
      </c>
      <c r="D29" s="1">
        <f t="shared" ref="D29:M29" si="10">(100*D11)/(100+D11)</f>
        <v>2.0783012178152682</v>
      </c>
      <c r="E29" s="1">
        <f t="shared" si="10"/>
        <v>3.6768292824110849</v>
      </c>
      <c r="F29" s="1">
        <f t="shared" si="10"/>
        <v>5.2212196794758325</v>
      </c>
      <c r="G29" s="1">
        <f t="shared" si="10"/>
        <v>6.7997941956623338</v>
      </c>
      <c r="H29" s="1">
        <f t="shared" si="10"/>
        <v>8.4778097232869154</v>
      </c>
      <c r="I29" s="1">
        <f t="shared" si="10"/>
        <v>10.332321360158353</v>
      </c>
      <c r="J29" s="1">
        <f t="shared" si="10"/>
        <v>11.360595798750184</v>
      </c>
      <c r="K29" s="1">
        <f t="shared" si="10"/>
        <v>12.485198527523155</v>
      </c>
      <c r="L29" s="1">
        <f t="shared" si="10"/>
        <v>15.184104919737662</v>
      </c>
      <c r="M29" s="1">
        <f t="shared" si="10"/>
        <v>19.152942343260268</v>
      </c>
    </row>
    <row r="30" spans="2:17" x14ac:dyDescent="0.25">
      <c r="B30" s="22">
        <f t="shared" si="4"/>
        <v>35</v>
      </c>
      <c r="C30" s="38">
        <f t="shared" si="4"/>
        <v>95</v>
      </c>
      <c r="D30" s="1">
        <f t="shared" ref="D30:M30" si="11">(100*D12)/(100+D12)</f>
        <v>2.0193756163080332</v>
      </c>
      <c r="E30" s="1">
        <f t="shared" si="11"/>
        <v>3.5742353002577052</v>
      </c>
      <c r="F30" s="1">
        <f t="shared" si="11"/>
        <v>5.0778045165822245</v>
      </c>
      <c r="G30" s="1">
        <f t="shared" si="11"/>
        <v>6.6160458840393748</v>
      </c>
      <c r="H30" s="1">
        <f t="shared" si="11"/>
        <v>8.252732196331964</v>
      </c>
      <c r="I30" s="1">
        <f t="shared" si="11"/>
        <v>10.063422108531558</v>
      </c>
      <c r="J30" s="1">
        <f t="shared" si="11"/>
        <v>11.068238910639149</v>
      </c>
      <c r="K30" s="1">
        <f t="shared" si="11"/>
        <v>12.167873607554858</v>
      </c>
      <c r="L30" s="1">
        <f t="shared" si="11"/>
        <v>14.809792530777068</v>
      </c>
      <c r="M30" s="1">
        <f t="shared" si="11"/>
        <v>18.702365633377394</v>
      </c>
    </row>
    <row r="31" spans="2:17" x14ac:dyDescent="0.25">
      <c r="B31" s="22">
        <f t="shared" si="4"/>
        <v>40</v>
      </c>
      <c r="C31" s="38">
        <f t="shared" si="4"/>
        <v>104</v>
      </c>
      <c r="D31" s="1">
        <f t="shared" ref="D31:M31" si="12">(100*D13)/(100+D13)</f>
        <v>1.9641323146740086</v>
      </c>
      <c r="E31" s="1">
        <f t="shared" si="12"/>
        <v>3.4779661528098869</v>
      </c>
      <c r="F31" s="1">
        <f t="shared" si="12"/>
        <v>4.9431139802795796</v>
      </c>
      <c r="G31" s="1">
        <f t="shared" si="12"/>
        <v>6.4433226266947816</v>
      </c>
      <c r="H31" s="1">
        <f t="shared" si="12"/>
        <v>8.0409596276123878</v>
      </c>
      <c r="I31" s="1">
        <f t="shared" si="12"/>
        <v>9.8101537956584153</v>
      </c>
      <c r="J31" s="1">
        <f t="shared" si="12"/>
        <v>10.792716861779802</v>
      </c>
      <c r="K31" s="1">
        <f t="shared" si="12"/>
        <v>11.868631485837771</v>
      </c>
      <c r="L31" s="1">
        <f t="shared" si="12"/>
        <v>14.456271976787534</v>
      </c>
      <c r="M31" s="1">
        <f t="shared" si="12"/>
        <v>18.275860343463123</v>
      </c>
    </row>
    <row r="32" spans="2:17" x14ac:dyDescent="0.25">
      <c r="B32" s="22">
        <f t="shared" si="4"/>
        <v>45</v>
      </c>
      <c r="C32" s="38">
        <f t="shared" si="4"/>
        <v>113</v>
      </c>
      <c r="D32" s="1">
        <f t="shared" ref="D32:M32" si="13">(100*D14)/(100+D14)</f>
        <v>1.9122238056491028</v>
      </c>
      <c r="E32" s="1">
        <f t="shared" si="13"/>
        <v>3.387432112553904</v>
      </c>
      <c r="F32" s="1">
        <f t="shared" si="13"/>
        <v>4.8163441434163232</v>
      </c>
      <c r="G32" s="1">
        <f t="shared" si="13"/>
        <v>6.2806208835801822</v>
      </c>
      <c r="H32" s="1">
        <f t="shared" si="13"/>
        <v>7.8412968254780875</v>
      </c>
      <c r="I32" s="1">
        <f t="shared" si="13"/>
        <v>9.5711329210387284</v>
      </c>
      <c r="J32" s="1">
        <f t="shared" si="13"/>
        <v>10.532551928508674</v>
      </c>
      <c r="K32" s="1">
        <f t="shared" si="13"/>
        <v>11.585899395398069</v>
      </c>
      <c r="L32" s="1">
        <f t="shared" si="13"/>
        <v>14.121774923995533</v>
      </c>
      <c r="M32" s="1">
        <f t="shared" si="13"/>
        <v>17.871447514017703</v>
      </c>
    </row>
    <row r="33" spans="2:16" x14ac:dyDescent="0.25">
      <c r="B33" s="22">
        <f t="shared" si="4"/>
        <v>50</v>
      </c>
      <c r="C33" s="38">
        <f t="shared" si="4"/>
        <v>122</v>
      </c>
      <c r="D33" s="1">
        <f t="shared" ref="D33:M33" si="14">(100*D15)/(100+D15)</f>
        <v>1.8633457385987164</v>
      </c>
      <c r="E33" s="1">
        <f t="shared" si="14"/>
        <v>3.3021158884911777</v>
      </c>
      <c r="F33" s="1">
        <f t="shared" si="14"/>
        <v>4.6967887700306274</v>
      </c>
      <c r="G33" s="1">
        <f t="shared" si="14"/>
        <v>6.1270577152776111</v>
      </c>
      <c r="H33" s="1">
        <f t="shared" si="14"/>
        <v>7.6526905254044202</v>
      </c>
      <c r="I33" s="1">
        <f t="shared" si="14"/>
        <v>9.3451380916107674</v>
      </c>
      <c r="J33" s="1">
        <f t="shared" si="14"/>
        <v>10.286438243661662</v>
      </c>
      <c r="K33" s="1">
        <f t="shared" si="14"/>
        <v>11.318285976637577</v>
      </c>
      <c r="L33" s="1">
        <f t="shared" si="14"/>
        <v>13.804732952830504</v>
      </c>
      <c r="M33" s="1">
        <f t="shared" si="14"/>
        <v>17.487365261828426</v>
      </c>
    </row>
    <row r="34" spans="2:16" x14ac:dyDescent="0.25">
      <c r="B34" s="22">
        <f t="shared" si="4"/>
        <v>55</v>
      </c>
      <c r="C34" s="38">
        <f t="shared" si="4"/>
        <v>131</v>
      </c>
      <c r="D34" s="1">
        <f t="shared" ref="D34:M34" si="15">(100*D16)/(100+D16)</f>
        <v>1.8172303542891541</v>
      </c>
      <c r="E34" s="1">
        <f t="shared" si="15"/>
        <v>3.2215617181176328</v>
      </c>
      <c r="F34" s="1">
        <f t="shared" si="15"/>
        <v>4.5838247493472615</v>
      </c>
      <c r="G34" s="1">
        <f t="shared" si="15"/>
        <v>5.9818529839518613</v>
      </c>
      <c r="H34" s="1">
        <f t="shared" si="15"/>
        <v>7.474208671773841</v>
      </c>
      <c r="I34" s="1">
        <f t="shared" si="15"/>
        <v>9.131086645294948</v>
      </c>
      <c r="J34" s="1">
        <f t="shared" si="15"/>
        <v>10.053217183015924</v>
      </c>
      <c r="K34" s="1">
        <f t="shared" si="15"/>
        <v>11.064555490368305</v>
      </c>
      <c r="L34" s="1">
        <f t="shared" si="15"/>
        <v>13.503749652797143</v>
      </c>
      <c r="M34" s="1">
        <f t="shared" si="15"/>
        <v>17.122039291577856</v>
      </c>
    </row>
    <row r="35" spans="2:16" x14ac:dyDescent="0.25">
      <c r="B35" s="22">
        <f t="shared" si="4"/>
        <v>60</v>
      </c>
      <c r="C35" s="38">
        <f t="shared" si="4"/>
        <v>140</v>
      </c>
      <c r="D35" s="2">
        <f t="shared" ref="D35:M35" si="16">(100*D17)/(100+D17)</f>
        <v>1.7736410905626749</v>
      </c>
      <c r="E35" s="2">
        <f t="shared" si="16"/>
        <v>3.1453663864901134</v>
      </c>
      <c r="F35" s="2">
        <f t="shared" si="16"/>
        <v>4.4769000794861924</v>
      </c>
      <c r="G35" s="2">
        <f t="shared" si="16"/>
        <v>5.8443146405215138</v>
      </c>
      <c r="H35" s="2">
        <f t="shared" si="16"/>
        <v>7.3050232557508021</v>
      </c>
      <c r="I35" s="2">
        <f t="shared" si="16"/>
        <v>8.9280152418290193</v>
      </c>
      <c r="J35" s="2">
        <f t="shared" si="16"/>
        <v>9.831856902766642</v>
      </c>
      <c r="K35" s="2">
        <f t="shared" si="16"/>
        <v>10.823606349838929</v>
      </c>
      <c r="L35" s="2">
        <f t="shared" si="16"/>
        <v>13.217577313854012</v>
      </c>
      <c r="M35" s="2">
        <f t="shared" si="16"/>
        <v>16.77405814630826</v>
      </c>
    </row>
    <row r="36" spans="2:16" x14ac:dyDescent="0.25">
      <c r="B36" t="s">
        <v>17</v>
      </c>
    </row>
    <row r="38" spans="2:16" x14ac:dyDescent="0.25">
      <c r="D38" s="97" t="s">
        <v>34</v>
      </c>
      <c r="E38" s="97"/>
      <c r="F38" s="97"/>
    </row>
    <row r="39" spans="2:16" x14ac:dyDescent="0.25">
      <c r="B39" s="95" t="s">
        <v>27</v>
      </c>
      <c r="C39" s="96"/>
      <c r="D39" s="7" t="s">
        <v>22</v>
      </c>
      <c r="E39" s="7" t="s">
        <v>21</v>
      </c>
      <c r="F39" s="7" t="s">
        <v>23</v>
      </c>
    </row>
    <row r="40" spans="2:16" x14ac:dyDescent="0.25">
      <c r="B40" s="19" t="s">
        <v>3</v>
      </c>
      <c r="C40" s="21" t="s">
        <v>4</v>
      </c>
      <c r="D40" s="26">
        <v>0.6</v>
      </c>
      <c r="E40" s="26">
        <v>0.65</v>
      </c>
      <c r="F40" s="26">
        <v>0.7</v>
      </c>
    </row>
    <row r="41" spans="2:16" x14ac:dyDescent="0.25">
      <c r="B41" s="22">
        <f t="shared" ref="B41:C52" si="17">B6</f>
        <v>5</v>
      </c>
      <c r="C41" s="13">
        <f t="shared" si="17"/>
        <v>41</v>
      </c>
      <c r="D41" s="1">
        <f t="shared" ref="D41:D52" si="18">I24</f>
        <v>11.975211660712953</v>
      </c>
      <c r="E41" s="1">
        <f t="shared" ref="E41:E52" si="19">J24</f>
        <v>13.143021744448273</v>
      </c>
      <c r="F41" s="1">
        <f t="shared" ref="F41:F52" si="20">K24</f>
        <v>14.415374382001263</v>
      </c>
    </row>
    <row r="42" spans="2:16" x14ac:dyDescent="0.25">
      <c r="B42" s="22">
        <f t="shared" si="17"/>
        <v>10</v>
      </c>
      <c r="C42" s="13">
        <f t="shared" si="17"/>
        <v>50</v>
      </c>
      <c r="D42" s="1">
        <f t="shared" si="18"/>
        <v>11.599346942248564</v>
      </c>
      <c r="E42" s="1">
        <f t="shared" si="19"/>
        <v>12.735806342053122</v>
      </c>
      <c r="F42" s="1">
        <f t="shared" si="20"/>
        <v>13.975080051869609</v>
      </c>
    </row>
    <row r="43" spans="2:16" x14ac:dyDescent="0.25">
      <c r="B43" s="22">
        <f t="shared" si="17"/>
        <v>15</v>
      </c>
      <c r="C43" s="13">
        <f t="shared" si="17"/>
        <v>59</v>
      </c>
      <c r="D43" s="1">
        <f t="shared" si="18"/>
        <v>11.249711732315824</v>
      </c>
      <c r="E43" s="1">
        <f t="shared" si="19"/>
        <v>12.356703533903579</v>
      </c>
      <c r="F43" s="1">
        <f t="shared" si="20"/>
        <v>13.564822405952953</v>
      </c>
      <c r="P43" s="1"/>
    </row>
    <row r="44" spans="2:16" x14ac:dyDescent="0.25">
      <c r="B44" s="22">
        <f t="shared" si="17"/>
        <v>20</v>
      </c>
      <c r="C44" s="13">
        <f t="shared" si="17"/>
        <v>68</v>
      </c>
      <c r="D44" s="1">
        <f t="shared" si="18"/>
        <v>10.923533459285004</v>
      </c>
      <c r="E44" s="1">
        <f t="shared" si="19"/>
        <v>12.002769533653023</v>
      </c>
      <c r="F44" s="1">
        <f t="shared" si="20"/>
        <v>13.181488617737019</v>
      </c>
    </row>
    <row r="45" spans="2:16" x14ac:dyDescent="0.25">
      <c r="B45" s="22">
        <f t="shared" si="17"/>
        <v>25</v>
      </c>
      <c r="C45" s="13">
        <f t="shared" si="17"/>
        <v>77</v>
      </c>
      <c r="D45" s="1">
        <f t="shared" si="18"/>
        <v>10.618425491691495</v>
      </c>
      <c r="E45" s="1">
        <f t="shared" si="19"/>
        <v>11.671466898508877</v>
      </c>
      <c r="F45" s="1">
        <f t="shared" si="20"/>
        <v>12.822391586635799</v>
      </c>
    </row>
    <row r="46" spans="2:16" x14ac:dyDescent="0.25">
      <c r="B46" s="22">
        <f t="shared" si="17"/>
        <v>30</v>
      </c>
      <c r="C46" s="13">
        <f t="shared" si="17"/>
        <v>86</v>
      </c>
      <c r="D46" s="1">
        <f t="shared" si="18"/>
        <v>10.332321360158353</v>
      </c>
      <c r="E46" s="1">
        <f t="shared" si="19"/>
        <v>11.360595798750184</v>
      </c>
      <c r="F46" s="1">
        <f t="shared" si="20"/>
        <v>12.485198527523155</v>
      </c>
    </row>
    <row r="47" spans="2:16" x14ac:dyDescent="0.25">
      <c r="B47" s="22">
        <f t="shared" si="17"/>
        <v>35</v>
      </c>
      <c r="C47" s="13">
        <f t="shared" si="17"/>
        <v>95</v>
      </c>
      <c r="D47" s="1">
        <f t="shared" si="18"/>
        <v>10.063422108531558</v>
      </c>
      <c r="E47" s="1">
        <f t="shared" si="19"/>
        <v>11.068238910639149</v>
      </c>
      <c r="F47" s="1">
        <f t="shared" si="20"/>
        <v>12.167873607554858</v>
      </c>
    </row>
    <row r="48" spans="2:16" x14ac:dyDescent="0.25">
      <c r="B48" s="22">
        <f t="shared" si="17"/>
        <v>40</v>
      </c>
      <c r="C48" s="13">
        <f t="shared" si="17"/>
        <v>104</v>
      </c>
      <c r="D48" s="1">
        <f t="shared" si="18"/>
        <v>9.8101537956584153</v>
      </c>
      <c r="E48" s="1">
        <f t="shared" si="19"/>
        <v>10.792716861779802</v>
      </c>
      <c r="F48" s="1">
        <f t="shared" si="20"/>
        <v>11.868631485837771</v>
      </c>
    </row>
    <row r="49" spans="2:6" x14ac:dyDescent="0.25">
      <c r="B49" s="22">
        <f t="shared" si="17"/>
        <v>45</v>
      </c>
      <c r="C49" s="13">
        <f t="shared" si="17"/>
        <v>113</v>
      </c>
      <c r="D49" s="1">
        <f t="shared" si="18"/>
        <v>9.5711329210387284</v>
      </c>
      <c r="E49" s="1">
        <f t="shared" si="19"/>
        <v>10.532551928508674</v>
      </c>
      <c r="F49" s="1">
        <f t="shared" si="20"/>
        <v>11.585899395398069</v>
      </c>
    </row>
    <row r="50" spans="2:6" x14ac:dyDescent="0.25">
      <c r="B50" s="22">
        <f t="shared" si="17"/>
        <v>50</v>
      </c>
      <c r="C50" s="13">
        <f t="shared" si="17"/>
        <v>122</v>
      </c>
      <c r="D50" s="1">
        <f t="shared" si="18"/>
        <v>9.3451380916107674</v>
      </c>
      <c r="E50" s="1">
        <f t="shared" si="19"/>
        <v>10.286438243661662</v>
      </c>
      <c r="F50" s="1">
        <f t="shared" si="20"/>
        <v>11.318285976637577</v>
      </c>
    </row>
    <row r="51" spans="2:6" x14ac:dyDescent="0.25">
      <c r="B51" s="22">
        <f t="shared" si="17"/>
        <v>55</v>
      </c>
      <c r="C51" s="13">
        <f t="shared" si="17"/>
        <v>131</v>
      </c>
      <c r="D51" s="1">
        <f t="shared" si="18"/>
        <v>9.131086645294948</v>
      </c>
      <c r="E51" s="1">
        <f t="shared" si="19"/>
        <v>10.053217183015924</v>
      </c>
      <c r="F51" s="1">
        <f t="shared" si="20"/>
        <v>11.064555490368305</v>
      </c>
    </row>
    <row r="52" spans="2:6" x14ac:dyDescent="0.25">
      <c r="B52" s="36">
        <f t="shared" si="17"/>
        <v>60</v>
      </c>
      <c r="C52" s="15">
        <f t="shared" si="17"/>
        <v>140</v>
      </c>
      <c r="D52" s="12">
        <f t="shared" si="18"/>
        <v>8.9280152418290193</v>
      </c>
      <c r="E52" s="12">
        <f t="shared" si="19"/>
        <v>9.831856902766642</v>
      </c>
      <c r="F52" s="12">
        <f t="shared" si="20"/>
        <v>10.823606349838929</v>
      </c>
    </row>
  </sheetData>
  <mergeCells count="6">
    <mergeCell ref="R13:S13"/>
    <mergeCell ref="D38:F38"/>
    <mergeCell ref="B39:C39"/>
    <mergeCell ref="B4:C4"/>
    <mergeCell ref="B22:C22"/>
    <mergeCell ref="O13:P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 &amp; RH</vt:lpstr>
      <vt:lpstr>Yel Maize</vt:lpstr>
      <vt:lpstr>White Maize</vt:lpstr>
      <vt:lpstr>Grain Sorghum</vt:lpstr>
      <vt:lpstr>Groundnut</vt:lpstr>
      <vt:lpstr>Paddy Rice</vt:lpstr>
      <vt:lpstr>Soybean</vt:lpstr>
      <vt:lpstr>SRW Wheat</vt:lpstr>
      <vt:lpstr>Chickpea</vt:lpstr>
      <vt:lpstr>Black Sesame</vt:lpstr>
      <vt:lpstr>White Sesame </vt:lpstr>
      <vt:lpstr>Sheet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SGM</dc:creator>
  <cp:lastModifiedBy>Sam</cp:lastModifiedBy>
  <cp:lastPrinted>2018-03-28T21:31:05Z</cp:lastPrinted>
  <dcterms:created xsi:type="dcterms:W3CDTF">2011-03-06T05:16:22Z</dcterms:created>
  <dcterms:modified xsi:type="dcterms:W3CDTF">2018-07-12T19:40:47Z</dcterms:modified>
</cp:coreProperties>
</file>